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625" activeTab="0"/>
  </bookViews>
  <sheets>
    <sheet name="Corn" sheetId="1" r:id="rId1"/>
    <sheet name="Soybeans" sheetId="2" r:id="rId2"/>
    <sheet name="Wheat" sheetId="3" r:id="rId3"/>
    <sheet name="Dir Sd Alfalfa" sheetId="4" r:id="rId4"/>
    <sheet name="Estab Alfalfa" sheetId="5" r:id="rId5"/>
  </sheets>
  <definedNames/>
  <calcPr fullCalcOnLoad="1"/>
</workbook>
</file>

<file path=xl/comments1.xml><?xml version="1.0" encoding="utf-8"?>
<comments xmlns="http://schemas.openxmlformats.org/spreadsheetml/2006/main">
  <authors>
    <author>UW Extension</author>
    <author>cheiman</author>
  </authors>
  <commentList>
    <comment ref="C33" authorId="0">
      <text>
        <r>
          <rPr>
            <b/>
            <sz val="8"/>
            <rFont val="Tahoma"/>
            <family val="0"/>
          </rPr>
          <t>Enter planted population</t>
        </r>
      </text>
    </comment>
    <comment ref="D36" authorId="1">
      <text>
        <r>
          <rPr>
            <b/>
            <sz val="8"/>
            <rFont val="Tahoma"/>
            <family val="0"/>
          </rPr>
          <t xml:space="preserve">based on 1 test every 4 year. </t>
        </r>
      </text>
    </comment>
    <comment ref="C54" authorId="0">
      <text>
        <r>
          <rPr>
            <b/>
            <sz val="8"/>
            <rFont val="Tahoma"/>
            <family val="0"/>
          </rPr>
          <t xml:space="preserve">Enter the number of times each tillage method is used
</t>
        </r>
      </text>
    </comment>
    <comment ref="C69" authorId="1">
      <text>
        <r>
          <rPr>
            <b/>
            <sz val="8"/>
            <rFont val="Tahoma"/>
            <family val="0"/>
          </rPr>
          <t>number of points drying 
Example: 20% corn  - 5 points = 15% grain</t>
        </r>
      </text>
    </comment>
    <comment ref="D69" authorId="1">
      <text>
        <r>
          <rPr>
            <b/>
            <sz val="8"/>
            <rFont val="Tahoma"/>
            <family val="0"/>
          </rPr>
          <t>cost per bushel to dry in cents</t>
        </r>
      </text>
    </comment>
    <comment ref="E69" authorId="1">
      <text>
        <r>
          <rPr>
            <sz val="8"/>
            <rFont val="Tahoma"/>
            <family val="0"/>
          </rPr>
          <t xml:space="preserve">=number of points x cost per point x yeild
</t>
        </r>
      </text>
    </comment>
    <comment ref="D70" authorId="1">
      <text>
        <r>
          <rPr>
            <b/>
            <sz val="8"/>
            <rFont val="Tahoma"/>
            <family val="0"/>
          </rPr>
          <t>cost per bushel to truck 
Example 12 cents per bushel</t>
        </r>
      </text>
    </comment>
    <comment ref="E70" authorId="1">
      <text>
        <r>
          <rPr>
            <b/>
            <sz val="8"/>
            <rFont val="Tahoma"/>
            <family val="0"/>
          </rPr>
          <t xml:space="preserve">=cost per bushel x yeild </t>
        </r>
      </text>
    </comment>
    <comment ref="D72" authorId="0">
      <text>
        <r>
          <rPr>
            <b/>
            <sz val="8"/>
            <rFont val="Tahoma"/>
            <family val="0"/>
          </rPr>
          <t>To calculate cost including land rent 
enter rent per acre here.
Leave blank to calculate costs without land rent.</t>
        </r>
      </text>
    </comment>
    <comment ref="C78" authorId="1">
      <text>
        <r>
          <rPr>
            <b/>
            <sz val="8"/>
            <rFont val="Tahoma"/>
            <family val="0"/>
          </rPr>
          <t>yeild per acre</t>
        </r>
      </text>
    </comment>
    <comment ref="D78" authorId="1">
      <text>
        <r>
          <rPr>
            <b/>
            <sz val="8"/>
            <rFont val="Tahoma"/>
            <family val="0"/>
          </rPr>
          <t>price per bushel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Enter number of times each tillage or service is used 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Enter lbs of each fertilizer applied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Enter price / ton for each fertilzer used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 Extension</author>
    <author>cheiman</author>
  </authors>
  <commentList>
    <comment ref="C26" authorId="0">
      <text>
        <r>
          <rPr>
            <b/>
            <sz val="8"/>
            <rFont val="Tahoma"/>
            <family val="0"/>
          </rPr>
          <t>Enter bags of seed used per acre</t>
        </r>
      </text>
    </comment>
    <comment ref="D29" authorId="1">
      <text>
        <r>
          <rPr>
            <b/>
            <sz val="8"/>
            <rFont val="Tahoma"/>
            <family val="0"/>
          </rPr>
          <t xml:space="preserve">based on 1 test every 4 year. </t>
        </r>
      </text>
    </comment>
    <comment ref="C51" authorId="0">
      <text>
        <r>
          <rPr>
            <b/>
            <sz val="8"/>
            <rFont val="Tahoma"/>
            <family val="0"/>
          </rPr>
          <t xml:space="preserve">Enter the number of times each tillage method is used
</t>
        </r>
      </text>
    </comment>
    <comment ref="C66" authorId="1">
      <text>
        <r>
          <rPr>
            <b/>
            <sz val="8"/>
            <rFont val="Tahoma"/>
            <family val="0"/>
          </rPr>
          <t>number of points drying 
Example: 20% corn  - 5 points = 15% grain</t>
        </r>
      </text>
    </comment>
    <comment ref="D66" authorId="1">
      <text>
        <r>
          <rPr>
            <b/>
            <sz val="8"/>
            <rFont val="Tahoma"/>
            <family val="0"/>
          </rPr>
          <t>cost per bushel to dry in cents</t>
        </r>
      </text>
    </comment>
    <comment ref="E66" authorId="1">
      <text>
        <r>
          <rPr>
            <sz val="8"/>
            <rFont val="Tahoma"/>
            <family val="0"/>
          </rPr>
          <t xml:space="preserve">=number of points x cost per point x yeild
</t>
        </r>
      </text>
    </comment>
    <comment ref="D67" authorId="1">
      <text>
        <r>
          <rPr>
            <b/>
            <sz val="8"/>
            <rFont val="Tahoma"/>
            <family val="0"/>
          </rPr>
          <t>cost per bushel to truck 
Example 12 cents per bushel</t>
        </r>
      </text>
    </comment>
    <comment ref="E67" authorId="1">
      <text>
        <r>
          <rPr>
            <b/>
            <sz val="8"/>
            <rFont val="Tahoma"/>
            <family val="0"/>
          </rPr>
          <t xml:space="preserve">=cost per bushel x yeild </t>
        </r>
      </text>
    </comment>
    <comment ref="D69" authorId="0">
      <text>
        <r>
          <rPr>
            <b/>
            <sz val="8"/>
            <rFont val="Tahoma"/>
            <family val="0"/>
          </rPr>
          <t>To calculate cost including land rent 
enter rent per acre here.
Leave blank to calculate costs without land rent.</t>
        </r>
      </text>
    </comment>
    <comment ref="C76" authorId="1">
      <text>
        <r>
          <rPr>
            <b/>
            <sz val="8"/>
            <rFont val="Tahoma"/>
            <family val="0"/>
          </rPr>
          <t>yeild per acre</t>
        </r>
      </text>
    </comment>
    <comment ref="D76" authorId="1">
      <text>
        <r>
          <rPr>
            <b/>
            <sz val="8"/>
            <rFont val="Tahoma"/>
            <family val="0"/>
          </rPr>
          <t>price per bushel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Enter number of times each tillage or service is used 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 Extension</author>
    <author>cheiman</author>
  </authors>
  <commentList>
    <comment ref="C33" authorId="0">
      <text>
        <r>
          <rPr>
            <b/>
            <sz val="8"/>
            <rFont val="Tahoma"/>
            <family val="0"/>
          </rPr>
          <t>Enter bags of seed used per acre</t>
        </r>
      </text>
    </comment>
    <comment ref="D36" authorId="1">
      <text>
        <r>
          <rPr>
            <b/>
            <sz val="8"/>
            <rFont val="Tahoma"/>
            <family val="0"/>
          </rPr>
          <t xml:space="preserve">based on 1 test every 4 year. </t>
        </r>
      </text>
    </comment>
    <comment ref="C54" authorId="0">
      <text>
        <r>
          <rPr>
            <b/>
            <sz val="8"/>
            <rFont val="Tahoma"/>
            <family val="0"/>
          </rPr>
          <t xml:space="preserve">Enter the number of times each tillage method is used
</t>
        </r>
      </text>
    </comment>
    <comment ref="C69" authorId="1">
      <text>
        <r>
          <rPr>
            <b/>
            <sz val="8"/>
            <rFont val="Tahoma"/>
            <family val="0"/>
          </rPr>
          <t>number of points drying 
Example: 20% corn  - 5 points = 15% grain</t>
        </r>
      </text>
    </comment>
    <comment ref="D69" authorId="1">
      <text>
        <r>
          <rPr>
            <b/>
            <sz val="8"/>
            <rFont val="Tahoma"/>
            <family val="0"/>
          </rPr>
          <t>cost per bushel to dry in cents</t>
        </r>
      </text>
    </comment>
    <comment ref="E69" authorId="1">
      <text>
        <r>
          <rPr>
            <sz val="8"/>
            <rFont val="Tahoma"/>
            <family val="0"/>
          </rPr>
          <t xml:space="preserve">=number of points x cost per point x yeild
</t>
        </r>
      </text>
    </comment>
    <comment ref="D70" authorId="1">
      <text>
        <r>
          <rPr>
            <b/>
            <sz val="8"/>
            <rFont val="Tahoma"/>
            <family val="0"/>
          </rPr>
          <t>cost per bushel to truck 
Example 12 cents per bushel</t>
        </r>
      </text>
    </comment>
    <comment ref="E70" authorId="1">
      <text>
        <r>
          <rPr>
            <b/>
            <sz val="8"/>
            <rFont val="Tahoma"/>
            <family val="0"/>
          </rPr>
          <t xml:space="preserve">=cost per bushel x yeild </t>
        </r>
      </text>
    </comment>
    <comment ref="C78" authorId="1">
      <text>
        <r>
          <rPr>
            <b/>
            <sz val="8"/>
            <rFont val="Tahoma"/>
            <family val="0"/>
          </rPr>
          <t>yeild per acre</t>
        </r>
      </text>
    </comment>
    <comment ref="D78" authorId="1">
      <text>
        <r>
          <rPr>
            <b/>
            <sz val="8"/>
            <rFont val="Tahoma"/>
            <family val="0"/>
          </rPr>
          <t>price per bushel</t>
        </r>
        <r>
          <rPr>
            <sz val="8"/>
            <rFont val="Tahoma"/>
            <family val="0"/>
          </rPr>
          <t xml:space="preserve">
</t>
        </r>
      </text>
    </comment>
    <comment ref="D72" authorId="0">
      <text>
        <r>
          <rPr>
            <b/>
            <sz val="8"/>
            <rFont val="Tahoma"/>
            <family val="0"/>
          </rPr>
          <t>To calculate cost including land rent 
enter rent per acre here.
Leave blank to calculate costs without land rent.</t>
        </r>
      </text>
    </comment>
    <comment ref="C79" authorId="0">
      <text>
        <r>
          <rPr>
            <b/>
            <sz val="8"/>
            <rFont val="Tahoma"/>
            <family val="0"/>
          </rPr>
          <t>Tons straw per acre</t>
        </r>
      </text>
    </comment>
    <comment ref="D79" authorId="0">
      <text>
        <r>
          <rPr>
            <b/>
            <sz val="8"/>
            <rFont val="Tahoma"/>
            <family val="0"/>
          </rPr>
          <t>Price per ton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
Enter lbs of starter used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
Enter lbs of each nutrient applied per acre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 Extension</author>
    <author>cheiman</author>
  </authors>
  <commentList>
    <comment ref="C28" authorId="0">
      <text>
        <r>
          <rPr>
            <b/>
            <sz val="8"/>
            <rFont val="Tahoma"/>
            <family val="0"/>
          </rPr>
          <t>Enter planted population</t>
        </r>
      </text>
    </comment>
    <comment ref="C31" authorId="0">
      <text>
        <r>
          <rPr>
            <b/>
            <sz val="8"/>
            <rFont val="Tahoma"/>
            <family val="0"/>
          </rPr>
          <t xml:space="preserve">Enter number of times each tillage or service is used </t>
        </r>
        <r>
          <rPr>
            <sz val="8"/>
            <rFont val="Tahoma"/>
            <family val="0"/>
          </rPr>
          <t xml:space="preserve">
</t>
        </r>
      </text>
    </comment>
    <comment ref="D31" authorId="1">
      <text>
        <r>
          <rPr>
            <b/>
            <sz val="8"/>
            <rFont val="Tahoma"/>
            <family val="0"/>
          </rPr>
          <t xml:space="preserve">based on 1 test every 4 year. </t>
        </r>
      </text>
    </comment>
    <comment ref="C49" authorId="0">
      <text>
        <r>
          <rPr>
            <b/>
            <sz val="8"/>
            <rFont val="Tahoma"/>
            <family val="0"/>
          </rPr>
          <t xml:space="preserve">Enter the number of times each tillage method is used
</t>
        </r>
      </text>
    </comment>
    <comment ref="D70" authorId="0">
      <text>
        <r>
          <rPr>
            <b/>
            <sz val="8"/>
            <rFont val="Tahoma"/>
            <family val="0"/>
          </rPr>
          <t>To calculate cost including land rent 
enter rent per acre here.
Leave blank to calculate costs without land rent.</t>
        </r>
      </text>
    </comment>
    <comment ref="C76" authorId="1">
      <text>
        <r>
          <rPr>
            <b/>
            <sz val="8"/>
            <rFont val="Tahoma"/>
            <family val="0"/>
          </rPr>
          <t xml:space="preserve">
Enter yield per acre</t>
        </r>
      </text>
    </comment>
    <comment ref="D76" authorId="1">
      <text>
        <r>
          <rPr>
            <b/>
            <sz val="8"/>
            <rFont val="Tahoma"/>
            <family val="0"/>
          </rPr>
          <t xml:space="preserve">
Enter price per ton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Enter tons applied per acre</t>
        </r>
      </text>
    </comment>
    <comment ref="D24" authorId="0">
      <text>
        <r>
          <rPr>
            <sz val="8"/>
            <rFont val="Tahoma"/>
            <family val="0"/>
          </rPr>
          <t xml:space="preserve">
Enter price per ton</t>
        </r>
      </text>
    </comment>
    <comment ref="C27" authorId="0">
      <text>
        <r>
          <rPr>
            <b/>
            <sz val="8"/>
            <rFont val="Tahoma"/>
            <family val="0"/>
          </rPr>
          <t xml:space="preserve">
Enter seed cost per pound</t>
        </r>
        <r>
          <rPr>
            <sz val="8"/>
            <rFont val="Tahoma"/>
            <family val="0"/>
          </rPr>
          <t xml:space="preserve">
</t>
        </r>
      </text>
    </comment>
    <comment ref="D64" authorId="0">
      <text>
        <r>
          <rPr>
            <b/>
            <sz val="8"/>
            <rFont val="Tahoma"/>
            <family val="0"/>
          </rPr>
          <t xml:space="preserve">
Cost/bale</t>
        </r>
        <r>
          <rPr>
            <sz val="8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8"/>
            <rFont val="Tahoma"/>
            <family val="0"/>
          </rPr>
          <t xml:space="preserve">
$Cost / bale</t>
        </r>
        <r>
          <rPr>
            <sz val="8"/>
            <rFont val="Tahoma"/>
            <family val="0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0"/>
          </rPr>
          <t xml:space="preserve">
Cost per bale</t>
        </r>
        <r>
          <rPr>
            <sz val="8"/>
            <rFont val="Tahoma"/>
            <family val="0"/>
          </rPr>
          <t xml:space="preserve">
</t>
        </r>
      </text>
    </comment>
    <comment ref="D67" authorId="0">
      <text>
        <r>
          <rPr>
            <b/>
            <sz val="8"/>
            <rFont val="Tahoma"/>
            <family val="0"/>
          </rPr>
          <t xml:space="preserve">
Price per bale for bale wrapping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 xml:space="preserve">
Enter 1 if you bale wrap, enter 0 if you don't</t>
        </r>
        <r>
          <rPr>
            <sz val="8"/>
            <rFont val="Tahoma"/>
            <family val="0"/>
          </rPr>
          <t xml:space="preserve">
If a portion of the crop was wrapped enter that amount as a decimal</t>
        </r>
      </text>
    </comment>
    <comment ref="C64" authorId="0">
      <text>
        <r>
          <rPr>
            <b/>
            <sz val="8"/>
            <rFont val="Tahoma"/>
            <family val="0"/>
          </rPr>
          <t xml:space="preserve">
Enter 1 if all hay was harvested with this type of bale.</t>
        </r>
        <r>
          <rPr>
            <sz val="8"/>
            <rFont val="Tahoma"/>
            <family val="0"/>
          </rPr>
          <t xml:space="preserve">
If harvested with diferrent bale types enter the decimal amount in each approriate cell</t>
        </r>
      </text>
    </comment>
    <comment ref="C61" authorId="0">
      <text>
        <r>
          <rPr>
            <b/>
            <sz val="8"/>
            <rFont val="Tahoma"/>
            <family val="0"/>
          </rPr>
          <t xml:space="preserve">
Enter the number of times each harvest oepration was used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 Extension</author>
    <author>cheiman</author>
  </authors>
  <commentList>
    <comment ref="C24" authorId="0">
      <text>
        <r>
          <rPr>
            <b/>
            <sz val="8"/>
            <rFont val="Tahoma"/>
            <family val="0"/>
          </rPr>
          <t>Enter tons applied per acre</t>
        </r>
      </text>
    </comment>
    <comment ref="D24" authorId="0">
      <text>
        <r>
          <rPr>
            <sz val="8"/>
            <rFont val="Tahoma"/>
            <family val="0"/>
          </rPr>
          <t xml:space="preserve">
Enter price per ton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
Enter seed cost per pound</t>
        </r>
        <r>
          <rPr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0"/>
          </rPr>
          <t>Enter planted population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Enter number of times each tillage or service is used </t>
        </r>
        <r>
          <rPr>
            <sz val="8"/>
            <rFont val="Tahoma"/>
            <family val="0"/>
          </rPr>
          <t xml:space="preserve">
</t>
        </r>
      </text>
    </comment>
    <comment ref="D34" authorId="1">
      <text>
        <r>
          <rPr>
            <b/>
            <sz val="8"/>
            <rFont val="Tahoma"/>
            <family val="0"/>
          </rPr>
          <t xml:space="preserve">based on 1 test every 4 year. 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Enter the number of times each tillage method is used
</t>
        </r>
      </text>
    </comment>
    <comment ref="D67" authorId="0">
      <text>
        <r>
          <rPr>
            <b/>
            <sz val="8"/>
            <rFont val="Tahoma"/>
            <family val="0"/>
          </rPr>
          <t xml:space="preserve">
Cost/bale</t>
        </r>
        <r>
          <rPr>
            <sz val="8"/>
            <rFont val="Tahoma"/>
            <family val="0"/>
          </rPr>
          <t xml:space="preserve">
</t>
        </r>
      </text>
    </comment>
    <comment ref="D68" authorId="0">
      <text>
        <r>
          <rPr>
            <b/>
            <sz val="8"/>
            <rFont val="Tahoma"/>
            <family val="0"/>
          </rPr>
          <t xml:space="preserve">
$Cost / bale</t>
        </r>
        <r>
          <rPr>
            <sz val="8"/>
            <rFont val="Tahoma"/>
            <family val="0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0"/>
          </rPr>
          <t xml:space="preserve">
Cost per bale</t>
        </r>
        <r>
          <rPr>
            <sz val="8"/>
            <rFont val="Tahoma"/>
            <family val="0"/>
          </rPr>
          <t xml:space="preserve">
</t>
        </r>
      </text>
    </comment>
    <comment ref="D73" authorId="0">
      <text>
        <r>
          <rPr>
            <b/>
            <sz val="8"/>
            <rFont val="Tahoma"/>
            <family val="0"/>
          </rPr>
          <t>To calculate cost including land rent 
enter rent per acre here.
Leave blank to calculate costs without land rent.</t>
        </r>
      </text>
    </comment>
    <comment ref="C79" authorId="1">
      <text>
        <r>
          <rPr>
            <b/>
            <sz val="8"/>
            <rFont val="Tahoma"/>
            <family val="0"/>
          </rPr>
          <t>yeild per acre</t>
        </r>
      </text>
    </comment>
    <comment ref="D79" authorId="1">
      <text>
        <r>
          <rPr>
            <b/>
            <sz val="8"/>
            <rFont val="Tahoma"/>
            <family val="0"/>
          </rPr>
          <t>price per ton</t>
        </r>
        <r>
          <rPr>
            <sz val="8"/>
            <rFont val="Tahoma"/>
            <family val="0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0"/>
          </rPr>
          <t xml:space="preserve">
Price per bale for bale wrapping</t>
        </r>
        <r>
          <rPr>
            <sz val="8"/>
            <rFont val="Tahoma"/>
            <family val="0"/>
          </rPr>
          <t xml:space="preserve">
</t>
        </r>
      </text>
    </comment>
    <comment ref="C67" authorId="0">
      <text>
        <r>
          <rPr>
            <b/>
            <sz val="8"/>
            <rFont val="Tahoma"/>
            <family val="0"/>
          </rPr>
          <t xml:space="preserve">
Enter 1 if all hay was harvested with this type of bale.</t>
        </r>
        <r>
          <rPr>
            <sz val="8"/>
            <rFont val="Tahoma"/>
            <family val="0"/>
          </rPr>
          <t xml:space="preserve">
If harvested with diferrent bale types enter the decimal amount in each approriate cell</t>
        </r>
      </text>
    </comment>
    <comment ref="C70" authorId="0">
      <text>
        <r>
          <rPr>
            <b/>
            <sz val="8"/>
            <rFont val="Tahoma"/>
            <family val="0"/>
          </rPr>
          <t xml:space="preserve">
Enter 1 if you bale wrap, enter 0 if you don't</t>
        </r>
        <r>
          <rPr>
            <sz val="8"/>
            <rFont val="Tahoma"/>
            <family val="0"/>
          </rPr>
          <t xml:space="preserve">
If a portion of the crop was wrapped enter that amount as a decimal</t>
        </r>
      </text>
    </comment>
    <comment ref="C64" authorId="0">
      <text>
        <r>
          <rPr>
            <b/>
            <sz val="8"/>
            <rFont val="Tahoma"/>
            <family val="0"/>
          </rPr>
          <t xml:space="preserve">
Enter the number of times each harvest oepration was used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<sst xmlns="http://schemas.openxmlformats.org/spreadsheetml/2006/main" count="582" uniqueCount="140">
  <si>
    <t>($)</t>
  </si>
  <si>
    <t>acre</t>
  </si>
  <si>
    <t>Unit</t>
  </si>
  <si>
    <t>Quantity</t>
  </si>
  <si>
    <t>Price</t>
  </si>
  <si>
    <t>Amount</t>
  </si>
  <si>
    <t>($/acre)</t>
  </si>
  <si>
    <t>bu/acre</t>
  </si>
  <si>
    <t>Seed Plants</t>
  </si>
  <si>
    <t>Corn Seed</t>
  </si>
  <si>
    <t>Miscellaneous</t>
  </si>
  <si>
    <t>Soil test</t>
  </si>
  <si>
    <t>Grain Drying</t>
  </si>
  <si>
    <t>Land Rent</t>
  </si>
  <si>
    <t>Weed Control</t>
  </si>
  <si>
    <t>Spraying</t>
  </si>
  <si>
    <t>Combine</t>
  </si>
  <si>
    <t>Potash</t>
  </si>
  <si>
    <t>Cost per unit</t>
  </si>
  <si>
    <t xml:space="preserve">Starter </t>
  </si>
  <si>
    <t>MAP</t>
  </si>
  <si>
    <t>Price/ton</t>
  </si>
  <si>
    <t>Fertilizer</t>
  </si>
  <si>
    <t>lbs K2O apply</t>
  </si>
  <si>
    <t>DAP</t>
  </si>
  <si>
    <t>Urea</t>
  </si>
  <si>
    <t>Anhydrous</t>
  </si>
  <si>
    <t>Phosphorous</t>
  </si>
  <si>
    <t>Trucking</t>
  </si>
  <si>
    <t>Custom fert. spreading</t>
  </si>
  <si>
    <t>Nitrogen</t>
  </si>
  <si>
    <r>
      <t>%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O </t>
    </r>
  </si>
  <si>
    <r>
      <t>%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</si>
  <si>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% N</t>
  </si>
  <si>
    <t>cost /bag</t>
  </si>
  <si>
    <t>cost/acre</t>
  </si>
  <si>
    <t>Tillage</t>
  </si>
  <si>
    <t>Plow, moldboard</t>
  </si>
  <si>
    <t>Disc</t>
  </si>
  <si>
    <t xml:space="preserve">Till-all </t>
  </si>
  <si>
    <t>Chop cornstalks</t>
  </si>
  <si>
    <t>Planting regular</t>
  </si>
  <si>
    <t>Planting no-till</t>
  </si>
  <si>
    <t>Rotary hoe</t>
  </si>
  <si>
    <t>Plow, chisel</t>
  </si>
  <si>
    <t xml:space="preserve">Total Operating Expense </t>
  </si>
  <si>
    <t xml:space="preserve">Corn Budget Analyzer </t>
  </si>
  <si>
    <t>Enter your numbers in blue cells</t>
  </si>
  <si>
    <t>Starter</t>
  </si>
  <si>
    <t>lbs per acre</t>
  </si>
  <si>
    <t>Cost per pound</t>
  </si>
  <si>
    <t>Insurance</t>
  </si>
  <si>
    <t>Other</t>
  </si>
  <si>
    <t xml:space="preserve">Net Return /Acre </t>
  </si>
  <si>
    <t>Gross Returns</t>
  </si>
  <si>
    <t>Total Tillage</t>
  </si>
  <si>
    <t xml:space="preserve">Soybean Budget Analyzer </t>
  </si>
  <si>
    <t>Soybeans</t>
  </si>
  <si>
    <t xml:space="preserve">Wheat Budget Analyzer </t>
  </si>
  <si>
    <t>Straw</t>
  </si>
  <si>
    <t>ton/a</t>
  </si>
  <si>
    <t>(DAP)</t>
  </si>
  <si>
    <t>Crop Produced</t>
  </si>
  <si>
    <t>Wheat</t>
  </si>
  <si>
    <t>Wheat Seed</t>
  </si>
  <si>
    <t xml:space="preserve">      Potassium</t>
  </si>
  <si>
    <t xml:space="preserve">      Phosphorus  ( MAP) </t>
  </si>
  <si>
    <t xml:space="preserve">      Nitrogen fertilizer</t>
  </si>
  <si>
    <t>AMS</t>
  </si>
  <si>
    <t>Seed used (bags/acre)</t>
  </si>
  <si>
    <t>Fungicide Application</t>
  </si>
  <si>
    <t>Fungicide</t>
  </si>
  <si>
    <t>Herbicide</t>
  </si>
  <si>
    <t>Cultivator</t>
  </si>
  <si>
    <t>Field cultivator</t>
  </si>
  <si>
    <t>Cost/acre</t>
  </si>
  <si>
    <t>Irrigation</t>
  </si>
  <si>
    <t>Water Applied Inches/acre</t>
  </si>
  <si>
    <t>Cost per acre inch</t>
  </si>
  <si>
    <r>
      <t xml:space="preserve">           Interest </t>
    </r>
    <r>
      <rPr>
        <sz val="8"/>
        <rFont val="Arial"/>
        <family val="2"/>
      </rPr>
      <t xml:space="preserve">(8 mths @1%/mth on Direct inputs including 20% of Tillage) </t>
    </r>
  </si>
  <si>
    <t>Numbers in pink cells may be changed</t>
  </si>
  <si>
    <t>Direct Production Input Expenses</t>
  </si>
  <si>
    <t>Total Direct Production Inputs</t>
  </si>
  <si>
    <t>Crop scouting service</t>
  </si>
  <si>
    <t xml:space="preserve">    Urea</t>
  </si>
  <si>
    <t xml:space="preserve">    Anhydrous</t>
  </si>
  <si>
    <t xml:space="preserve">    Ammonium Sulfate</t>
  </si>
  <si>
    <t>Plant Population</t>
  </si>
  <si>
    <t>Corn</t>
  </si>
  <si>
    <t>Insectide Application</t>
  </si>
  <si>
    <t>Insecticide</t>
  </si>
  <si>
    <t>Application</t>
  </si>
  <si>
    <r>
      <t>Cost / unit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</si>
  <si>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Cost / unit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O </t>
    </r>
  </si>
  <si>
    <t>Cost / unit (lb)</t>
  </si>
  <si>
    <r>
      <t>lbs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5 </t>
    </r>
  </si>
  <si>
    <r>
      <t>lbs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6</t>
    </r>
  </si>
  <si>
    <r>
      <t>lbs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O </t>
    </r>
  </si>
  <si>
    <t xml:space="preserve">units (lbs)of N </t>
  </si>
  <si>
    <t xml:space="preserve">    28%</t>
  </si>
  <si>
    <t xml:space="preserve">    32%</t>
  </si>
  <si>
    <r>
      <t>lbs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 xml:space="preserve"> </t>
    </r>
  </si>
  <si>
    <r>
      <t>lbs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6</t>
    </r>
  </si>
  <si>
    <r>
      <t xml:space="preserve">           Interest    </t>
    </r>
    <r>
      <rPr>
        <sz val="8"/>
        <rFont val="Arial"/>
        <family val="2"/>
      </rPr>
      <t xml:space="preserve">8 mths @1%/mth * (Direct inputs plus 20% of Tillage) </t>
    </r>
  </si>
  <si>
    <t>Soybean Seed</t>
  </si>
  <si>
    <t>Alfalfa</t>
  </si>
  <si>
    <t>ton/acre</t>
  </si>
  <si>
    <t>Tons / acre</t>
  </si>
  <si>
    <t xml:space="preserve">      Lime</t>
  </si>
  <si>
    <t>Alfalfa Seed</t>
  </si>
  <si>
    <t>cost /lb.</t>
  </si>
  <si>
    <t>lbs / acre</t>
  </si>
  <si>
    <t>MPCI Insurance (70%)</t>
  </si>
  <si>
    <t>Cultimulcher</t>
  </si>
  <si>
    <t>Harvest</t>
  </si>
  <si>
    <t xml:space="preserve">     Raking</t>
  </si>
  <si>
    <t xml:space="preserve">     Mower/conditioning</t>
  </si>
  <si>
    <t xml:space="preserve">     Windrow merging</t>
  </si>
  <si>
    <t xml:space="preserve">    Bale sm sq (40# bale)</t>
  </si>
  <si>
    <t xml:space="preserve">    Bale lg sq (600#+)</t>
  </si>
  <si>
    <t xml:space="preserve">    Bale Round (1000#)</t>
  </si>
  <si>
    <t>TSP</t>
  </si>
  <si>
    <t>(TSP)</t>
  </si>
  <si>
    <t>Direct Seeded Alfalfa</t>
  </si>
  <si>
    <t>Established Alfalfa</t>
  </si>
  <si>
    <t>Insect Control</t>
  </si>
  <si>
    <t xml:space="preserve">      Sulfur</t>
  </si>
  <si>
    <t xml:space="preserve">      Boron</t>
  </si>
  <si>
    <t>Total Harvest</t>
  </si>
  <si>
    <t xml:space="preserve">(DAP)  </t>
  </si>
  <si>
    <t xml:space="preserve">(TSP)  </t>
  </si>
  <si>
    <t xml:space="preserve">Custom fert. Spreading </t>
  </si>
  <si>
    <t xml:space="preserve">Speadsheet developed by </t>
  </si>
  <si>
    <t>Carla Hargrave, University of Wisconsin -Extension, Green Lake County</t>
  </si>
  <si>
    <t>carla.hargrave@ces.uwex.edu</t>
  </si>
  <si>
    <t xml:space="preserve">        If you have suggestions or see changes needed please email: </t>
  </si>
  <si>
    <t>ken.williams@ces.uwex.edu</t>
  </si>
  <si>
    <t>Ken Williams,     University of Wisconsin- Extension, Waushara County</t>
  </si>
  <si>
    <t xml:space="preserve">    Bale Wrapping</t>
  </si>
  <si>
    <t>crop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</si>
</sst>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2" fontId="0" fillId="2" borderId="1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12" xfId="0" applyNumberForma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9" fontId="4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2" fontId="0" fillId="0" borderId="1" xfId="0" applyNumberForma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1" xfId="0" applyNumberFormat="1" applyBorder="1" applyAlignment="1" applyProtection="1">
      <alignment/>
      <protection/>
    </xf>
    <xf numFmtId="2" fontId="0" fillId="0" borderId="13" xfId="0" applyNumberForma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1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1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2" fontId="0" fillId="3" borderId="1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2" fontId="4" fillId="0" borderId="0" xfId="0" applyNumberFormat="1" applyFont="1" applyAlignment="1" applyProtection="1">
      <alignment horizontal="left"/>
      <protection/>
    </xf>
    <xf numFmtId="165" fontId="0" fillId="2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14" fontId="0" fillId="0" borderId="0" xfId="0" applyNumberFormat="1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2" fontId="0" fillId="3" borderId="1" xfId="0" applyNumberFormat="1" applyFill="1" applyBorder="1" applyAlignment="1" applyProtection="1">
      <alignment/>
      <protection locked="0"/>
    </xf>
    <xf numFmtId="2" fontId="0" fillId="0" borderId="8" xfId="0" applyNumberFormat="1" applyFill="1" applyBorder="1" applyAlignment="1" applyProtection="1">
      <alignment/>
      <protection/>
    </xf>
    <xf numFmtId="9" fontId="4" fillId="0" borderId="0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 horizontal="right" vertical="center"/>
      <protection/>
    </xf>
    <xf numFmtId="0" fontId="4" fillId="0" borderId="7" xfId="0" applyFont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 horizontal="left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2" fontId="4" fillId="0" borderId="3" xfId="0" applyNumberFormat="1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right"/>
      <protection/>
    </xf>
    <xf numFmtId="2" fontId="12" fillId="0" borderId="1" xfId="0" applyNumberFormat="1" applyFont="1" applyFill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166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1" fontId="0" fillId="2" borderId="1" xfId="0" applyNumberForma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 horizontal="center"/>
    </xf>
    <xf numFmtId="40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0" borderId="1" xfId="0" applyNumberFormat="1" applyFill="1" applyBorder="1" applyAlignment="1" applyProtection="1">
      <alignment/>
      <protection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1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40" fontId="0" fillId="3" borderId="16" xfId="0" applyNumberFormat="1" applyFill="1" applyBorder="1" applyAlignment="1" applyProtection="1">
      <alignment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0" xfId="0" applyAlignment="1">
      <alignment vertical="center"/>
    </xf>
    <xf numFmtId="2" fontId="0" fillId="0" borderId="1" xfId="0" applyNumberFormat="1" applyFill="1" applyBorder="1" applyAlignment="1" applyProtection="1">
      <alignment horizontal="right"/>
      <protection hidden="1"/>
    </xf>
    <xf numFmtId="0" fontId="0" fillId="0" borderId="0" xfId="0" applyAlignment="1">
      <alignment horizontal="left"/>
    </xf>
    <xf numFmtId="2" fontId="4" fillId="0" borderId="3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0" fontId="12" fillId="0" borderId="3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6</xdr:row>
      <xdr:rowOff>228600</xdr:rowOff>
    </xdr:from>
    <xdr:to>
      <xdr:col>11</xdr:col>
      <xdr:colOff>19050</xdr:colOff>
      <xdr:row>12</xdr:row>
      <xdr:rowOff>19050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238250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</xdr:row>
      <xdr:rowOff>38100</xdr:rowOff>
    </xdr:from>
    <xdr:to>
      <xdr:col>9</xdr:col>
      <xdr:colOff>619125</xdr:colOff>
      <xdr:row>9</xdr:row>
      <xdr:rowOff>76200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04875"/>
          <a:ext cx="2266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6</xdr:row>
      <xdr:rowOff>0</xdr:rowOff>
    </xdr:from>
    <xdr:to>
      <xdr:col>10</xdr:col>
      <xdr:colOff>314325</xdr:colOff>
      <xdr:row>10</xdr:row>
      <xdr:rowOff>57150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71550"/>
          <a:ext cx="2447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6</xdr:row>
      <xdr:rowOff>38100</xdr:rowOff>
    </xdr:from>
    <xdr:to>
      <xdr:col>10</xdr:col>
      <xdr:colOff>171450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09650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6</xdr:row>
      <xdr:rowOff>104775</xdr:rowOff>
    </xdr:from>
    <xdr:to>
      <xdr:col>10</xdr:col>
      <xdr:colOff>228600</xdr:colOff>
      <xdr:row>11</xdr:row>
      <xdr:rowOff>57150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047750"/>
          <a:ext cx="2390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2"/>
  <sheetViews>
    <sheetView tabSelected="1" zoomScale="85" zoomScaleNormal="85" workbookViewId="0" topLeftCell="A1">
      <selection activeCell="D78" sqref="D78"/>
    </sheetView>
  </sheetViews>
  <sheetFormatPr defaultColWidth="9.140625" defaultRowHeight="12.75"/>
  <cols>
    <col min="1" max="1" width="22.140625" style="0" customWidth="1"/>
    <col min="2" max="2" width="14.8515625" style="0" customWidth="1"/>
    <col min="3" max="3" width="9.421875" style="0" customWidth="1"/>
    <col min="4" max="4" width="9.00390625" style="0" customWidth="1"/>
    <col min="6" max="6" width="2.140625" style="0" customWidth="1"/>
    <col min="7" max="7" width="13.28125" style="0" customWidth="1"/>
    <col min="8" max="8" width="6.421875" style="0" customWidth="1"/>
    <col min="9" max="9" width="6.00390625" style="0" customWidth="1"/>
    <col min="10" max="10" width="7.28125" style="0" customWidth="1"/>
    <col min="11" max="11" width="11.140625" style="0" customWidth="1"/>
  </cols>
  <sheetData>
    <row r="2" spans="1:2" ht="15.75" customHeight="1">
      <c r="A2" s="137" t="s">
        <v>132</v>
      </c>
      <c r="B2" t="s">
        <v>133</v>
      </c>
    </row>
    <row r="3" ht="12.75" customHeight="1">
      <c r="B3" t="s">
        <v>137</v>
      </c>
    </row>
    <row r="4" spans="1:5" ht="15" customHeight="1">
      <c r="A4" t="s">
        <v>135</v>
      </c>
      <c r="E4" t="s">
        <v>134</v>
      </c>
    </row>
    <row r="5" ht="15" customHeight="1">
      <c r="E5" t="s">
        <v>136</v>
      </c>
    </row>
    <row r="6" ht="8.25" customHeight="1"/>
    <row r="7" spans="1:11" ht="18.75" customHeight="1">
      <c r="A7" s="13" t="s">
        <v>46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1" t="s">
        <v>47</v>
      </c>
      <c r="B9" s="11"/>
      <c r="C9" s="14"/>
      <c r="D9" s="11"/>
      <c r="E9" s="11"/>
      <c r="F9" s="11"/>
      <c r="G9" s="11"/>
      <c r="H9" s="11"/>
      <c r="I9" s="11"/>
      <c r="J9" s="11"/>
      <c r="K9" s="11"/>
    </row>
    <row r="10" spans="1:11" ht="12.75">
      <c r="A10" s="11" t="s">
        <v>80</v>
      </c>
      <c r="B10" s="11"/>
      <c r="C10" s="64"/>
      <c r="D10" s="11"/>
      <c r="E10" s="11"/>
      <c r="F10" s="11"/>
      <c r="G10" s="11"/>
      <c r="H10" s="11"/>
      <c r="I10" s="11"/>
      <c r="J10" s="11"/>
      <c r="K10" s="11"/>
    </row>
    <row r="11" spans="1:11" ht="6.75" customHeight="1">
      <c r="A11" s="11"/>
      <c r="B11" s="11"/>
      <c r="C11" s="15"/>
      <c r="D11" s="11"/>
      <c r="E11" s="16"/>
      <c r="F11" s="11"/>
      <c r="G11" s="11"/>
      <c r="H11" s="11"/>
      <c r="I11" s="11"/>
      <c r="J11" s="11"/>
      <c r="K11" s="11"/>
    </row>
    <row r="12" spans="1:11" ht="12.75">
      <c r="A12" s="16"/>
      <c r="B12" s="18" t="s">
        <v>2</v>
      </c>
      <c r="C12" s="18" t="s">
        <v>3</v>
      </c>
      <c r="D12" s="18" t="s">
        <v>4</v>
      </c>
      <c r="E12" s="18" t="s">
        <v>5</v>
      </c>
      <c r="F12" s="11"/>
      <c r="G12" s="11"/>
      <c r="H12" s="11"/>
      <c r="I12" s="11"/>
      <c r="J12" s="11"/>
      <c r="K12" s="11"/>
    </row>
    <row r="13" spans="1:11" ht="13.5" thickBot="1">
      <c r="A13" s="73"/>
      <c r="B13" s="19"/>
      <c r="C13" s="19"/>
      <c r="D13" s="19" t="s">
        <v>0</v>
      </c>
      <c r="E13" s="19" t="s">
        <v>6</v>
      </c>
      <c r="F13" s="11"/>
      <c r="G13" s="11"/>
      <c r="H13" s="11"/>
      <c r="I13" s="11"/>
      <c r="J13" s="11"/>
      <c r="K13" s="11"/>
    </row>
    <row r="14" spans="1:11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6" ht="12.75">
      <c r="A15" s="74" t="s">
        <v>81</v>
      </c>
      <c r="B15" s="18"/>
      <c r="C15" s="18"/>
      <c r="D15" s="18"/>
      <c r="E15" s="18"/>
      <c r="F15" s="11"/>
    </row>
    <row r="16" spans="1:11" ht="15" customHeight="1">
      <c r="A16" s="75" t="s">
        <v>22</v>
      </c>
      <c r="B16" s="18"/>
      <c r="C16" s="22"/>
      <c r="D16" s="22"/>
      <c r="E16" s="22"/>
      <c r="F16" s="11"/>
      <c r="G16" s="20" t="s">
        <v>48</v>
      </c>
      <c r="H16" s="21"/>
      <c r="I16" s="11"/>
      <c r="J16" s="11"/>
      <c r="K16" s="11"/>
    </row>
    <row r="17" spans="1:11" ht="12.75">
      <c r="A17" s="76" t="s">
        <v>19</v>
      </c>
      <c r="B17" s="18" t="s">
        <v>49</v>
      </c>
      <c r="C17" s="3">
        <v>100</v>
      </c>
      <c r="D17" s="10">
        <f>H18</f>
        <v>0.3275</v>
      </c>
      <c r="E17" s="136">
        <f>C17*D17</f>
        <v>32.75</v>
      </c>
      <c r="F17" s="11"/>
      <c r="G17" s="23" t="s">
        <v>21</v>
      </c>
      <c r="H17" s="70">
        <v>655</v>
      </c>
      <c r="I17" s="11"/>
      <c r="J17" s="11"/>
      <c r="K17" s="11"/>
    </row>
    <row r="18" spans="1:11" ht="12.75">
      <c r="A18" s="16"/>
      <c r="B18" s="11"/>
      <c r="C18" s="51"/>
      <c r="D18" s="11"/>
      <c r="E18" s="11"/>
      <c r="F18" s="11"/>
      <c r="G18" s="24" t="s">
        <v>50</v>
      </c>
      <c r="H18" s="25">
        <f>+H17/2000</f>
        <v>0.3275</v>
      </c>
      <c r="I18" s="11"/>
      <c r="J18" s="11"/>
      <c r="K18" s="11"/>
    </row>
    <row r="19" spans="1:11" ht="14.25" customHeight="1">
      <c r="A19" s="77" t="s">
        <v>66</v>
      </c>
      <c r="B19" s="34" t="s">
        <v>95</v>
      </c>
      <c r="C19" s="3">
        <v>0</v>
      </c>
      <c r="D19" s="10">
        <f>+H23</f>
        <v>0</v>
      </c>
      <c r="E19" s="10">
        <f>C19*D19</f>
        <v>0</v>
      </c>
      <c r="F19" s="11"/>
      <c r="G19" s="11"/>
      <c r="H19" s="11"/>
      <c r="I19" s="11"/>
      <c r="J19" s="11"/>
      <c r="K19" s="11"/>
    </row>
    <row r="20" spans="1:11" ht="12" customHeight="1">
      <c r="A20" s="78" t="s">
        <v>61</v>
      </c>
      <c r="B20" s="34" t="s">
        <v>96</v>
      </c>
      <c r="C20" s="3">
        <v>26</v>
      </c>
      <c r="D20" s="10">
        <f>+I23</f>
        <v>0.8152173913043478</v>
      </c>
      <c r="E20" s="10">
        <f>C20*D20</f>
        <v>21.195652173913043</v>
      </c>
      <c r="F20" s="11"/>
      <c r="G20" s="26" t="s">
        <v>27</v>
      </c>
      <c r="H20" s="27" t="s">
        <v>20</v>
      </c>
      <c r="I20" s="28" t="s">
        <v>24</v>
      </c>
      <c r="J20" s="11"/>
      <c r="K20" s="11"/>
    </row>
    <row r="21" spans="1:11" ht="12.75">
      <c r="A21" s="78"/>
      <c r="B21" s="11"/>
      <c r="C21" s="51"/>
      <c r="D21" s="11"/>
      <c r="E21" s="11"/>
      <c r="F21" s="11"/>
      <c r="G21" s="23" t="s">
        <v>21</v>
      </c>
      <c r="H21" s="71">
        <v>0</v>
      </c>
      <c r="I21" s="5">
        <v>750</v>
      </c>
      <c r="J21" s="11"/>
      <c r="K21" s="11"/>
    </row>
    <row r="22" spans="1:11" ht="12.75" customHeight="1">
      <c r="A22" s="77" t="s">
        <v>65</v>
      </c>
      <c r="B22" s="18" t="s">
        <v>97</v>
      </c>
      <c r="C22" s="3">
        <v>45</v>
      </c>
      <c r="D22" s="10">
        <f>H28</f>
        <v>0.4583333333333333</v>
      </c>
      <c r="E22" s="10">
        <f>C22*D22</f>
        <v>20.625</v>
      </c>
      <c r="F22" s="11"/>
      <c r="G22" s="23" t="s">
        <v>32</v>
      </c>
      <c r="H22" s="30">
        <v>52</v>
      </c>
      <c r="I22" s="31">
        <v>46</v>
      </c>
      <c r="J22" s="11"/>
      <c r="K22" s="11"/>
    </row>
    <row r="23" spans="1:11" ht="14.25" customHeight="1">
      <c r="A23" s="16"/>
      <c r="B23" s="11"/>
      <c r="C23" s="51"/>
      <c r="D23" s="11"/>
      <c r="E23" s="11"/>
      <c r="F23" s="11"/>
      <c r="G23" s="24" t="s">
        <v>92</v>
      </c>
      <c r="H23" s="32">
        <f>+H21/1040</f>
        <v>0</v>
      </c>
      <c r="I23" s="32">
        <f>I21/920</f>
        <v>0.8152173913043478</v>
      </c>
      <c r="J23" s="33"/>
      <c r="K23" s="11"/>
    </row>
    <row r="24" spans="1:11" ht="12.75">
      <c r="A24" s="16" t="s">
        <v>67</v>
      </c>
      <c r="B24" s="11"/>
      <c r="C24" s="51"/>
      <c r="D24" s="11"/>
      <c r="E24" s="11"/>
      <c r="F24" s="11"/>
      <c r="G24" s="11"/>
      <c r="H24" s="11"/>
      <c r="I24" s="11"/>
      <c r="J24" s="16"/>
      <c r="K24" s="11"/>
    </row>
    <row r="25" spans="1:11" ht="12.75">
      <c r="A25" s="16" t="s">
        <v>84</v>
      </c>
      <c r="B25" s="34" t="s">
        <v>98</v>
      </c>
      <c r="C25" s="3">
        <v>130</v>
      </c>
      <c r="D25" s="10">
        <f>+H34</f>
        <v>0.5380434782608695</v>
      </c>
      <c r="E25" s="10">
        <f>D25*C25</f>
        <v>69.94565217391303</v>
      </c>
      <c r="F25" s="11"/>
      <c r="G25" s="20" t="s">
        <v>17</v>
      </c>
      <c r="H25" s="21"/>
      <c r="I25" s="80"/>
      <c r="J25" s="16"/>
      <c r="K25" s="11"/>
    </row>
    <row r="26" spans="1:11" ht="12.75">
      <c r="A26" s="85" t="s">
        <v>99</v>
      </c>
      <c r="B26" s="34" t="s">
        <v>98</v>
      </c>
      <c r="C26" s="3"/>
      <c r="D26" s="10">
        <f>I34</f>
        <v>0.6428571428571429</v>
      </c>
      <c r="E26" s="10">
        <f>D26*C26</f>
        <v>0</v>
      </c>
      <c r="F26" s="11"/>
      <c r="G26" s="23" t="s">
        <v>21</v>
      </c>
      <c r="H26" s="70">
        <v>550</v>
      </c>
      <c r="I26" s="33"/>
      <c r="J26" s="11"/>
      <c r="K26" s="11"/>
    </row>
    <row r="27" spans="1:11" ht="14.25" customHeight="1">
      <c r="A27" s="86" t="s">
        <v>100</v>
      </c>
      <c r="B27" s="34" t="s">
        <v>98</v>
      </c>
      <c r="C27" s="3"/>
      <c r="D27" s="10">
        <f>J34</f>
        <v>0</v>
      </c>
      <c r="E27" s="10">
        <f>D27*C27</f>
        <v>0</v>
      </c>
      <c r="F27" s="11"/>
      <c r="G27" s="23" t="s">
        <v>31</v>
      </c>
      <c r="H27" s="35">
        <v>60</v>
      </c>
      <c r="I27" s="33"/>
      <c r="J27" s="11"/>
      <c r="K27" s="11"/>
    </row>
    <row r="28" spans="1:11" ht="15.75">
      <c r="A28" s="16" t="s">
        <v>85</v>
      </c>
      <c r="B28" s="34" t="s">
        <v>98</v>
      </c>
      <c r="C28" s="3"/>
      <c r="D28" s="10">
        <f>+K34</f>
        <v>0.4573170731707317</v>
      </c>
      <c r="E28" s="10">
        <f>D28*C28</f>
        <v>0</v>
      </c>
      <c r="F28" s="11"/>
      <c r="G28" s="24" t="s">
        <v>93</v>
      </c>
      <c r="H28" s="25">
        <f>H26/((H27/100)*2000)</f>
        <v>0.4583333333333333</v>
      </c>
      <c r="I28" s="33"/>
      <c r="J28" s="11"/>
      <c r="K28" s="11"/>
    </row>
    <row r="29" spans="1:11" ht="12.75">
      <c r="A29" s="16" t="s">
        <v>86</v>
      </c>
      <c r="B29" s="34" t="s">
        <v>98</v>
      </c>
      <c r="C29" s="3">
        <v>0</v>
      </c>
      <c r="D29" s="10">
        <f>+L34</f>
        <v>0.75</v>
      </c>
      <c r="E29" s="10">
        <f>D29*C29</f>
        <v>0</v>
      </c>
      <c r="F29" s="11"/>
      <c r="G29" s="78"/>
      <c r="H29" s="30"/>
      <c r="I29" s="16"/>
      <c r="J29" s="11"/>
      <c r="K29" s="11"/>
    </row>
    <row r="30" spans="1:11" ht="12.75">
      <c r="A30" s="16"/>
      <c r="B30" s="11"/>
      <c r="C30" s="11"/>
      <c r="D30" s="11"/>
      <c r="E30" s="11"/>
      <c r="F30" s="11"/>
      <c r="G30" s="11"/>
      <c r="H30" s="11"/>
      <c r="I30" s="11"/>
      <c r="J30" s="11"/>
      <c r="K30" s="36"/>
    </row>
    <row r="31" spans="1:12" ht="12.75">
      <c r="A31" s="75" t="s">
        <v>8</v>
      </c>
      <c r="B31" s="18"/>
      <c r="C31" s="22"/>
      <c r="D31" s="22"/>
      <c r="E31" s="22"/>
      <c r="F31" s="11"/>
      <c r="G31" s="26" t="s">
        <v>30</v>
      </c>
      <c r="H31" s="27" t="s">
        <v>25</v>
      </c>
      <c r="I31" s="37">
        <v>0.28</v>
      </c>
      <c r="J31" s="37">
        <v>0.32</v>
      </c>
      <c r="K31" s="74" t="s">
        <v>26</v>
      </c>
      <c r="L31" s="83" t="s">
        <v>68</v>
      </c>
    </row>
    <row r="32" spans="1:12" ht="12.75">
      <c r="A32" s="78" t="s">
        <v>9</v>
      </c>
      <c r="B32" s="18" t="s">
        <v>34</v>
      </c>
      <c r="C32" s="2">
        <v>170</v>
      </c>
      <c r="D32" s="39" t="s">
        <v>35</v>
      </c>
      <c r="E32" s="10">
        <f>+C32*(C33/80000)</f>
        <v>63.75</v>
      </c>
      <c r="F32" s="11"/>
      <c r="G32" s="23" t="s">
        <v>21</v>
      </c>
      <c r="H32" s="71">
        <v>495</v>
      </c>
      <c r="I32" s="71">
        <v>360</v>
      </c>
      <c r="J32" s="71">
        <v>0</v>
      </c>
      <c r="K32" s="71">
        <v>750</v>
      </c>
      <c r="L32" s="70">
        <v>315</v>
      </c>
    </row>
    <row r="33" spans="1:12" ht="12.75">
      <c r="A33" s="78"/>
      <c r="B33" s="29" t="s">
        <v>87</v>
      </c>
      <c r="C33" s="4">
        <v>30000</v>
      </c>
      <c r="D33" s="22"/>
      <c r="E33" s="22"/>
      <c r="F33" s="11"/>
      <c r="G33" s="23" t="s">
        <v>33</v>
      </c>
      <c r="H33" s="16">
        <v>46</v>
      </c>
      <c r="I33" s="16">
        <v>28</v>
      </c>
      <c r="J33" s="16">
        <v>32</v>
      </c>
      <c r="K33" s="16">
        <v>82</v>
      </c>
      <c r="L33" s="84">
        <v>21</v>
      </c>
    </row>
    <row r="34" spans="1:12" ht="12.75">
      <c r="A34" s="16"/>
      <c r="B34" s="11"/>
      <c r="C34" s="11"/>
      <c r="D34" s="11"/>
      <c r="E34" s="11"/>
      <c r="F34" s="11"/>
      <c r="G34" s="24" t="s">
        <v>94</v>
      </c>
      <c r="H34" s="32">
        <f>H32/((H33/100)*2000)</f>
        <v>0.5380434782608695</v>
      </c>
      <c r="I34" s="32">
        <f>I32/((I33/100)*2000)</f>
        <v>0.6428571428571429</v>
      </c>
      <c r="J34" s="32">
        <f>J32/((J33/100)*2000)</f>
        <v>0</v>
      </c>
      <c r="K34" s="32">
        <f>K32/((K33/100)*2000)</f>
        <v>0.4573170731707317</v>
      </c>
      <c r="L34" s="25">
        <f>L32/((L33/100)*2000)</f>
        <v>0.75</v>
      </c>
    </row>
    <row r="35" spans="1:11" ht="12.75">
      <c r="A35" s="75" t="s">
        <v>10</v>
      </c>
      <c r="B35" s="18"/>
      <c r="C35" s="22"/>
      <c r="D35" s="22"/>
      <c r="E35" s="22"/>
      <c r="F35" s="11"/>
      <c r="G35" s="11"/>
      <c r="H35" s="11"/>
      <c r="I35" s="11"/>
      <c r="J35" s="11"/>
      <c r="K35" s="11"/>
    </row>
    <row r="36" spans="1:11" ht="12.75">
      <c r="A36" s="34" t="s">
        <v>11</v>
      </c>
      <c r="B36" s="18" t="s">
        <v>1</v>
      </c>
      <c r="C36" s="3">
        <v>1</v>
      </c>
      <c r="D36" s="7">
        <v>1.5</v>
      </c>
      <c r="E36" s="41">
        <f>+D36*C36</f>
        <v>1.5</v>
      </c>
      <c r="F36" s="11"/>
      <c r="G36" s="11"/>
      <c r="H36" s="11"/>
      <c r="I36" s="11"/>
      <c r="J36" s="11"/>
      <c r="K36" s="11"/>
    </row>
    <row r="37" spans="1:11" ht="12.75">
      <c r="A37" s="78" t="s">
        <v>131</v>
      </c>
      <c r="B37" s="18" t="s">
        <v>1</v>
      </c>
      <c r="C37" s="3">
        <v>0</v>
      </c>
      <c r="D37" s="7">
        <v>7</v>
      </c>
      <c r="E37" s="41">
        <f>+D37*C37</f>
        <v>0</v>
      </c>
      <c r="F37" s="11"/>
      <c r="G37" s="42"/>
      <c r="H37" s="43"/>
      <c r="I37" s="11"/>
      <c r="J37" s="11"/>
      <c r="K37" s="11"/>
    </row>
    <row r="38" spans="1:11" ht="13.5" customHeight="1">
      <c r="A38" s="34" t="s">
        <v>83</v>
      </c>
      <c r="B38" s="18" t="s">
        <v>1</v>
      </c>
      <c r="C38" s="3">
        <v>0</v>
      </c>
      <c r="D38" s="7">
        <v>7</v>
      </c>
      <c r="E38" s="41">
        <f>+D38*C38</f>
        <v>0</v>
      </c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75" t="s">
        <v>14</v>
      </c>
      <c r="B40" s="18"/>
      <c r="C40" s="45"/>
      <c r="D40" s="22"/>
      <c r="E40" s="22"/>
      <c r="F40" s="11"/>
      <c r="G40" s="11"/>
      <c r="H40" s="11"/>
      <c r="I40" s="11"/>
      <c r="J40" s="11"/>
      <c r="K40" s="11"/>
    </row>
    <row r="41" spans="1:11" ht="12.75">
      <c r="A41" s="15" t="s">
        <v>72</v>
      </c>
      <c r="B41" s="15" t="s">
        <v>1</v>
      </c>
      <c r="C41" s="3">
        <v>1</v>
      </c>
      <c r="D41" s="7">
        <v>30</v>
      </c>
      <c r="E41" s="41">
        <f>+D41*C41</f>
        <v>30</v>
      </c>
      <c r="F41" s="11"/>
      <c r="G41" s="11"/>
      <c r="H41" s="11"/>
      <c r="I41" s="11"/>
      <c r="J41" s="11"/>
      <c r="K41" s="11"/>
    </row>
    <row r="42" spans="1:11" ht="12.75">
      <c r="A42" s="15" t="s">
        <v>15</v>
      </c>
      <c r="B42" s="15" t="s">
        <v>1</v>
      </c>
      <c r="C42" s="3">
        <v>1</v>
      </c>
      <c r="D42" s="7">
        <v>7.5</v>
      </c>
      <c r="E42" s="41">
        <f>+D42*C42</f>
        <v>7.5</v>
      </c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75" t="s">
        <v>70</v>
      </c>
      <c r="B44" s="18"/>
      <c r="C44" s="45"/>
      <c r="D44" s="22"/>
      <c r="E44" s="22"/>
      <c r="F44" s="11"/>
      <c r="G44" s="11"/>
      <c r="H44" s="11"/>
      <c r="I44" s="11"/>
      <c r="J44" s="11"/>
      <c r="K44" s="11"/>
    </row>
    <row r="45" spans="1:11" ht="12.75">
      <c r="A45" s="15" t="s">
        <v>71</v>
      </c>
      <c r="B45" s="15" t="s">
        <v>1</v>
      </c>
      <c r="C45" s="3">
        <v>0</v>
      </c>
      <c r="D45" s="7">
        <v>17</v>
      </c>
      <c r="E45" s="41">
        <f>+D45*C45</f>
        <v>0</v>
      </c>
      <c r="F45" s="11"/>
      <c r="G45" s="11"/>
      <c r="H45" s="11"/>
      <c r="I45" s="11"/>
      <c r="J45" s="11"/>
      <c r="K45" s="11"/>
    </row>
    <row r="46" spans="1:11" ht="12.75">
      <c r="A46" s="15" t="s">
        <v>15</v>
      </c>
      <c r="B46" s="15" t="s">
        <v>1</v>
      </c>
      <c r="C46" s="3">
        <v>0</v>
      </c>
      <c r="D46" s="7">
        <v>5</v>
      </c>
      <c r="E46" s="41">
        <f>+D46*C46</f>
        <v>0</v>
      </c>
      <c r="F46" s="11"/>
      <c r="G46" s="11"/>
      <c r="H46" s="11"/>
      <c r="I46" s="11"/>
      <c r="J46" s="11"/>
      <c r="K46" s="11"/>
    </row>
    <row r="47" spans="1:11" ht="12.75">
      <c r="A47" s="46"/>
      <c r="B47" s="15"/>
      <c r="C47" s="47"/>
      <c r="D47" s="48"/>
      <c r="E47" s="49"/>
      <c r="F47" s="11"/>
      <c r="G47" s="11"/>
      <c r="H47" s="11"/>
      <c r="I47" s="11"/>
      <c r="J47" s="11"/>
      <c r="K47" s="11"/>
    </row>
    <row r="48" spans="1:11" ht="12.75">
      <c r="A48" s="56" t="s">
        <v>76</v>
      </c>
      <c r="B48" s="11" t="s">
        <v>77</v>
      </c>
      <c r="C48" s="11"/>
      <c r="D48" s="69">
        <v>0</v>
      </c>
      <c r="E48" s="10">
        <f>+D48*D49</f>
        <v>0</v>
      </c>
      <c r="F48" s="11"/>
      <c r="G48" s="11"/>
      <c r="H48" s="11"/>
      <c r="I48" s="11"/>
      <c r="J48" s="11"/>
      <c r="K48" s="11"/>
    </row>
    <row r="49" spans="1:11" ht="12.75">
      <c r="A49" s="11"/>
      <c r="B49" s="11" t="s">
        <v>78</v>
      </c>
      <c r="C49" s="11"/>
      <c r="D49" s="79">
        <v>12</v>
      </c>
      <c r="E49" s="11"/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12"/>
      <c r="E50" s="11"/>
      <c r="F50" s="11"/>
      <c r="G50" s="11"/>
      <c r="H50" s="11"/>
      <c r="I50" s="11"/>
      <c r="J50" s="11"/>
      <c r="K50" s="11"/>
    </row>
    <row r="51" spans="1:11" ht="12.75">
      <c r="A51" s="57" t="s">
        <v>82</v>
      </c>
      <c r="B51" s="15"/>
      <c r="C51" s="47"/>
      <c r="D51" s="48"/>
      <c r="E51" s="6">
        <f>SUM(E17:E48)</f>
        <v>247.26630434782606</v>
      </c>
      <c r="F51" s="11"/>
      <c r="G51" s="11"/>
      <c r="H51" s="11"/>
      <c r="I51" s="11"/>
      <c r="J51" s="11"/>
      <c r="K51" s="11"/>
    </row>
    <row r="52" spans="1:1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50" t="s">
        <v>36</v>
      </c>
      <c r="B53" s="11"/>
      <c r="C53" s="51"/>
      <c r="D53" s="52" t="s">
        <v>75</v>
      </c>
      <c r="E53" s="11"/>
      <c r="F53" s="11"/>
      <c r="G53" s="11"/>
      <c r="H53" s="11"/>
      <c r="I53" s="11"/>
      <c r="J53" s="11"/>
      <c r="K53" s="11"/>
    </row>
    <row r="54" spans="1:11" ht="12.75">
      <c r="A54" s="53" t="s">
        <v>40</v>
      </c>
      <c r="B54" s="18" t="s">
        <v>1</v>
      </c>
      <c r="C54" s="3">
        <v>0</v>
      </c>
      <c r="D54" s="7">
        <v>11</v>
      </c>
      <c r="E54" s="54">
        <f>C54*D54</f>
        <v>0</v>
      </c>
      <c r="F54" s="11"/>
      <c r="G54" s="11"/>
      <c r="H54" s="11"/>
      <c r="I54" s="11"/>
      <c r="J54" s="11"/>
      <c r="K54" s="11"/>
    </row>
    <row r="55" spans="1:11" ht="12.75">
      <c r="A55" s="34" t="s">
        <v>37</v>
      </c>
      <c r="B55" s="18" t="s">
        <v>1</v>
      </c>
      <c r="C55" s="3">
        <v>0</v>
      </c>
      <c r="D55" s="7">
        <v>18</v>
      </c>
      <c r="E55" s="54">
        <f aca="true" t="shared" si="0" ref="E55:E61">C55*D55</f>
        <v>0</v>
      </c>
      <c r="F55" s="11"/>
      <c r="G55" s="11"/>
      <c r="H55" s="11"/>
      <c r="I55" s="11"/>
      <c r="J55" s="11"/>
      <c r="K55" s="11"/>
    </row>
    <row r="56" spans="1:11" ht="12.75">
      <c r="A56" s="34" t="s">
        <v>44</v>
      </c>
      <c r="B56" s="18" t="s">
        <v>1</v>
      </c>
      <c r="C56" s="3">
        <v>1</v>
      </c>
      <c r="D56" s="7">
        <v>15</v>
      </c>
      <c r="E56" s="54">
        <f t="shared" si="0"/>
        <v>15</v>
      </c>
      <c r="F56" s="11"/>
      <c r="G56" s="11"/>
      <c r="H56" s="11"/>
      <c r="I56" s="11"/>
      <c r="J56" s="11"/>
      <c r="K56" s="11"/>
    </row>
    <row r="57" spans="1:11" ht="12.75">
      <c r="A57" s="34" t="s">
        <v>38</v>
      </c>
      <c r="B57" s="18" t="s">
        <v>1</v>
      </c>
      <c r="C57" s="3">
        <v>0</v>
      </c>
      <c r="D57" s="7">
        <v>13</v>
      </c>
      <c r="E57" s="54">
        <f t="shared" si="0"/>
        <v>0</v>
      </c>
      <c r="F57" s="11"/>
      <c r="G57" s="11"/>
      <c r="H57" s="11"/>
      <c r="I57" s="11"/>
      <c r="J57" s="11"/>
      <c r="K57" s="11"/>
    </row>
    <row r="58" spans="1:11" ht="12.75">
      <c r="A58" s="34" t="s">
        <v>74</v>
      </c>
      <c r="B58" s="18" t="s">
        <v>1</v>
      </c>
      <c r="C58" s="3">
        <v>1</v>
      </c>
      <c r="D58" s="7">
        <v>11.5</v>
      </c>
      <c r="E58" s="54">
        <f t="shared" si="0"/>
        <v>11.5</v>
      </c>
      <c r="F58" s="11"/>
      <c r="G58" s="11"/>
      <c r="H58" s="11"/>
      <c r="I58" s="11"/>
      <c r="J58" s="11"/>
      <c r="K58" s="11"/>
    </row>
    <row r="59" spans="1:11" ht="12.75">
      <c r="A59" s="34" t="s">
        <v>39</v>
      </c>
      <c r="B59" s="18" t="s">
        <v>1</v>
      </c>
      <c r="C59" s="3">
        <v>0</v>
      </c>
      <c r="D59" s="7">
        <v>16</v>
      </c>
      <c r="E59" s="54">
        <f t="shared" si="0"/>
        <v>0</v>
      </c>
      <c r="F59" s="11"/>
      <c r="G59" s="11"/>
      <c r="H59" s="11"/>
      <c r="I59" s="11"/>
      <c r="J59" s="11"/>
      <c r="K59" s="11"/>
    </row>
    <row r="60" spans="1:11" ht="12.75">
      <c r="A60" s="15" t="s">
        <v>41</v>
      </c>
      <c r="B60" s="18" t="s">
        <v>1</v>
      </c>
      <c r="C60" s="3">
        <v>1</v>
      </c>
      <c r="D60" s="7">
        <v>15</v>
      </c>
      <c r="E60" s="54">
        <f t="shared" si="0"/>
        <v>15</v>
      </c>
      <c r="F60" s="11"/>
      <c r="G60" s="11"/>
      <c r="H60" s="11"/>
      <c r="I60" s="11"/>
      <c r="J60" s="11"/>
      <c r="K60" s="11"/>
    </row>
    <row r="61" spans="1:11" ht="12.75">
      <c r="A61" s="15" t="s">
        <v>42</v>
      </c>
      <c r="B61" s="15" t="s">
        <v>1</v>
      </c>
      <c r="C61" s="3">
        <v>0</v>
      </c>
      <c r="D61" s="7">
        <v>16</v>
      </c>
      <c r="E61" s="54">
        <f t="shared" si="0"/>
        <v>0</v>
      </c>
      <c r="F61" s="11"/>
      <c r="G61" s="11"/>
      <c r="H61" s="11"/>
      <c r="I61" s="11"/>
      <c r="J61" s="11"/>
      <c r="K61" s="11"/>
    </row>
    <row r="62" spans="1:11" ht="12.75">
      <c r="A62" s="15" t="s">
        <v>43</v>
      </c>
      <c r="B62" s="15" t="s">
        <v>1</v>
      </c>
      <c r="C62" s="3">
        <v>0</v>
      </c>
      <c r="D62" s="7">
        <v>8.2</v>
      </c>
      <c r="E62" s="41">
        <f>C62*D62</f>
        <v>0</v>
      </c>
      <c r="F62" s="11"/>
      <c r="G62" s="11"/>
      <c r="H62" s="11"/>
      <c r="I62" s="11"/>
      <c r="J62" s="11"/>
      <c r="K62" s="11"/>
    </row>
    <row r="63" spans="1:11" ht="12.75">
      <c r="A63" s="15" t="s">
        <v>73</v>
      </c>
      <c r="B63" s="15" t="s">
        <v>1</v>
      </c>
      <c r="C63" s="3">
        <v>0</v>
      </c>
      <c r="D63" s="7">
        <v>10</v>
      </c>
      <c r="E63" s="41">
        <f>C63*D63</f>
        <v>0</v>
      </c>
      <c r="F63" s="11"/>
      <c r="G63" s="11"/>
      <c r="H63" s="11"/>
      <c r="I63" s="11"/>
      <c r="J63" s="11"/>
      <c r="K63" s="11"/>
    </row>
    <row r="64" spans="1:11" ht="12.75">
      <c r="A64" s="15"/>
      <c r="B64" s="15"/>
      <c r="C64" s="47"/>
      <c r="D64" s="48"/>
      <c r="E64" s="55"/>
      <c r="F64" s="11"/>
      <c r="G64" s="11"/>
      <c r="H64" s="11"/>
      <c r="I64" s="11"/>
      <c r="J64" s="11"/>
      <c r="K64" s="11"/>
    </row>
    <row r="65" spans="1:11" ht="12.75">
      <c r="A65" s="46" t="s">
        <v>55</v>
      </c>
      <c r="B65" s="15"/>
      <c r="C65" s="47"/>
      <c r="D65" s="15"/>
      <c r="E65" s="6">
        <f>SUM(E54:E63)</f>
        <v>41.5</v>
      </c>
      <c r="F65" s="11"/>
      <c r="G65" s="11"/>
      <c r="H65" s="11"/>
      <c r="I65" s="11"/>
      <c r="J65" s="11"/>
      <c r="K65" s="11"/>
    </row>
    <row r="66" spans="1:11" ht="9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" customHeight="1">
      <c r="A67" s="57" t="s">
        <v>52</v>
      </c>
      <c r="B67" s="15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3.5" customHeight="1">
      <c r="A68" s="15" t="s">
        <v>16</v>
      </c>
      <c r="B68" s="15" t="s">
        <v>1</v>
      </c>
      <c r="C68" s="3">
        <v>1</v>
      </c>
      <c r="D68" s="8">
        <v>28</v>
      </c>
      <c r="E68" s="41">
        <f>C68*D68</f>
        <v>28</v>
      </c>
      <c r="F68" s="11"/>
      <c r="G68" s="11"/>
      <c r="H68" s="11"/>
      <c r="I68" s="11"/>
      <c r="J68" s="11"/>
      <c r="K68" s="11"/>
    </row>
    <row r="69" spans="1:11" ht="12" customHeight="1">
      <c r="A69" s="34" t="s">
        <v>12</v>
      </c>
      <c r="B69" s="18" t="s">
        <v>1</v>
      </c>
      <c r="C69" s="3">
        <v>5</v>
      </c>
      <c r="D69" s="8">
        <v>0.04</v>
      </c>
      <c r="E69" s="10">
        <f>C69*D69*C78</f>
        <v>34</v>
      </c>
      <c r="F69" s="11"/>
      <c r="G69" s="11"/>
      <c r="H69" s="11"/>
      <c r="I69" s="11"/>
      <c r="J69" s="11"/>
      <c r="K69" s="11"/>
    </row>
    <row r="70" spans="1:11" ht="12" customHeight="1">
      <c r="A70" s="34" t="s">
        <v>28</v>
      </c>
      <c r="B70" s="18" t="s">
        <v>1</v>
      </c>
      <c r="C70" s="68">
        <v>1</v>
      </c>
      <c r="D70" s="8">
        <v>0.12</v>
      </c>
      <c r="E70" s="10">
        <f>C70*D70*C78</f>
        <v>20.4</v>
      </c>
      <c r="F70" s="11"/>
      <c r="G70" s="11"/>
      <c r="H70" s="11"/>
      <c r="I70" s="11"/>
      <c r="J70" s="11"/>
      <c r="K70" s="11"/>
    </row>
    <row r="71" spans="1:11" ht="12.75" customHeight="1">
      <c r="A71" s="15" t="s">
        <v>51</v>
      </c>
      <c r="B71" s="15" t="s">
        <v>1</v>
      </c>
      <c r="C71" s="3">
        <v>1</v>
      </c>
      <c r="D71" s="8">
        <v>27</v>
      </c>
      <c r="E71" s="41">
        <f>+C71*D71</f>
        <v>27</v>
      </c>
      <c r="F71" s="11"/>
      <c r="G71" s="11"/>
      <c r="H71" s="11"/>
      <c r="I71" s="11"/>
      <c r="J71" s="11"/>
      <c r="K71" s="11"/>
    </row>
    <row r="72" spans="1:11" ht="12" customHeight="1">
      <c r="A72" s="72" t="s">
        <v>13</v>
      </c>
      <c r="B72" s="18" t="s">
        <v>1</v>
      </c>
      <c r="C72" s="68">
        <v>0</v>
      </c>
      <c r="D72" s="8">
        <v>0</v>
      </c>
      <c r="E72" s="41">
        <f>+C72*D72</f>
        <v>0</v>
      </c>
      <c r="F72" s="11"/>
      <c r="G72" s="11"/>
      <c r="H72" s="11"/>
      <c r="I72" s="11"/>
      <c r="J72" s="11"/>
      <c r="K72" s="11"/>
    </row>
    <row r="73" spans="1:11" ht="12.75" customHeight="1">
      <c r="A73" s="58" t="s">
        <v>103</v>
      </c>
      <c r="B73" s="11"/>
      <c r="C73" s="11"/>
      <c r="D73" s="11"/>
      <c r="E73" s="59">
        <f>0.08*(E51+(0.2*E65))</f>
        <v>20.445304347826088</v>
      </c>
      <c r="F73" s="11"/>
      <c r="G73" s="11"/>
      <c r="H73" s="11"/>
      <c r="I73" s="11"/>
      <c r="J73" s="11"/>
      <c r="K73" s="11"/>
    </row>
    <row r="74" spans="1:11" ht="19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1"/>
      <c r="B75" s="11"/>
      <c r="C75" s="11"/>
      <c r="D75" s="60" t="s">
        <v>45</v>
      </c>
      <c r="E75" s="61">
        <f>+E51+E65+E68+E69+E70+E71+E72+E73</f>
        <v>418.61160869565214</v>
      </c>
      <c r="F75" s="11"/>
      <c r="G75" s="11"/>
      <c r="H75" s="11"/>
      <c r="I75" s="11"/>
      <c r="J75" s="11"/>
      <c r="K75" s="11"/>
    </row>
    <row r="76" spans="1:11" ht="12.75">
      <c r="A76" s="11"/>
      <c r="B76" s="11"/>
      <c r="C76" s="11"/>
      <c r="D76" s="60"/>
      <c r="E76" s="62"/>
      <c r="F76" s="11"/>
      <c r="G76" s="11"/>
      <c r="H76" s="11"/>
      <c r="I76" s="11"/>
      <c r="J76" s="11"/>
      <c r="K76" s="11"/>
    </row>
    <row r="77" spans="1:11" ht="15.75" customHeight="1">
      <c r="A77" s="88" t="s">
        <v>62</v>
      </c>
      <c r="B77" s="11"/>
      <c r="C77" s="138" t="s">
        <v>54</v>
      </c>
      <c r="D77" s="139"/>
      <c r="E77" s="140">
        <f>+D78*C78</f>
        <v>722.5</v>
      </c>
      <c r="F77" s="11"/>
      <c r="G77" s="11"/>
      <c r="H77" s="11"/>
      <c r="I77" s="11"/>
      <c r="J77" s="11"/>
      <c r="K77" s="11"/>
    </row>
    <row r="78" spans="1:11" ht="12.75">
      <c r="A78" s="89" t="s">
        <v>88</v>
      </c>
      <c r="B78" s="18" t="s">
        <v>7</v>
      </c>
      <c r="C78" s="87">
        <v>170</v>
      </c>
      <c r="D78" s="87">
        <v>4.25</v>
      </c>
      <c r="E78" s="141"/>
      <c r="F78" s="11"/>
      <c r="G78" s="11"/>
      <c r="H78" s="11"/>
      <c r="I78" s="11"/>
      <c r="J78" s="11"/>
      <c r="K78" s="11"/>
    </row>
    <row r="79" spans="1:11" ht="12.75">
      <c r="A79" s="17"/>
      <c r="B79" s="18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7.25" customHeight="1">
      <c r="A80" s="11"/>
      <c r="B80" s="11"/>
      <c r="C80" s="142" t="s">
        <v>53</v>
      </c>
      <c r="D80" s="143"/>
      <c r="E80" s="92">
        <f>E77-E75</f>
        <v>303.88839130434786</v>
      </c>
      <c r="F80" s="11"/>
      <c r="G80" s="11"/>
      <c r="H80" s="11"/>
      <c r="I80" s="11"/>
      <c r="J80" s="11"/>
      <c r="K80" s="11"/>
    </row>
    <row r="81" spans="1:11" ht="12.75">
      <c r="A81" s="11"/>
      <c r="B81" s="11"/>
      <c r="F81" s="11"/>
      <c r="G81" s="11"/>
      <c r="H81" s="11"/>
      <c r="I81" s="11"/>
      <c r="J81" s="11"/>
      <c r="K81" s="11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</sheetData>
  <sheetProtection password="C7F8" sheet="1" objects="1" scenarios="1" selectLockedCells="1"/>
  <mergeCells count="3">
    <mergeCell ref="C77:D77"/>
    <mergeCell ref="E77:E78"/>
    <mergeCell ref="C80:D80"/>
  </mergeCells>
  <printOptions/>
  <pageMargins left="0" right="0" top="0" bottom="0" header="0.5" footer="0.5"/>
  <pageSetup fitToHeight="1" fitToWidth="1" horizontalDpi="600" verticalDpi="600" orientation="portrait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zoomScale="85" zoomScaleNormal="85" workbookViewId="0" topLeftCell="A37">
      <selection activeCell="D43" sqref="D43"/>
    </sheetView>
  </sheetViews>
  <sheetFormatPr defaultColWidth="9.140625" defaultRowHeight="12" customHeight="1"/>
  <cols>
    <col min="1" max="1" width="21.28125" style="0" customWidth="1"/>
    <col min="2" max="2" width="13.57421875" style="0" customWidth="1"/>
    <col min="3" max="3" width="9.421875" style="0" customWidth="1"/>
    <col min="4" max="4" width="8.7109375" style="0" customWidth="1"/>
    <col min="6" max="6" width="2.140625" style="0" customWidth="1"/>
    <col min="7" max="7" width="13.28125" style="0" customWidth="1"/>
    <col min="8" max="8" width="5.421875" style="0" customWidth="1"/>
    <col min="9" max="9" width="6.00390625" style="0" customWidth="1"/>
    <col min="10" max="10" width="10.7109375" style="0" customWidth="1"/>
    <col min="11" max="11" width="12.140625" style="0" customWidth="1"/>
  </cols>
  <sheetData>
    <row r="2" spans="1:2" ht="12" customHeight="1">
      <c r="A2" s="137" t="s">
        <v>132</v>
      </c>
      <c r="B2" t="s">
        <v>133</v>
      </c>
    </row>
    <row r="3" ht="12" customHeight="1">
      <c r="B3" t="s">
        <v>137</v>
      </c>
    </row>
    <row r="4" spans="1:5" ht="12" customHeight="1">
      <c r="A4" t="s">
        <v>135</v>
      </c>
      <c r="E4" t="s">
        <v>134</v>
      </c>
    </row>
    <row r="5" ht="12" customHeight="1">
      <c r="E5" t="s">
        <v>136</v>
      </c>
    </row>
    <row r="6" ht="8.25" customHeight="1"/>
    <row r="7" spans="1:11" ht="23.25" customHeight="1">
      <c r="A7" s="13" t="s">
        <v>56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" customHeight="1">
      <c r="A9" s="11" t="s">
        <v>47</v>
      </c>
      <c r="B9" s="11"/>
      <c r="C9" s="14"/>
      <c r="D9" s="11"/>
      <c r="E9" s="11"/>
      <c r="F9" s="11"/>
      <c r="G9" s="11"/>
      <c r="H9" s="11"/>
      <c r="I9" s="11"/>
      <c r="J9" s="11"/>
      <c r="K9" s="11"/>
    </row>
    <row r="10" spans="1:11" ht="12" customHeight="1">
      <c r="A10" s="11" t="s">
        <v>80</v>
      </c>
      <c r="B10" s="11"/>
      <c r="C10" s="64"/>
      <c r="D10" s="11"/>
      <c r="E10" s="11"/>
      <c r="F10" s="11"/>
      <c r="G10" s="11"/>
      <c r="H10" s="11"/>
      <c r="I10" s="11"/>
      <c r="J10" s="11"/>
      <c r="K10" s="11"/>
    </row>
    <row r="11" spans="1:11" ht="12" customHeight="1">
      <c r="A11" s="11"/>
      <c r="B11" s="11"/>
      <c r="C11" s="15"/>
      <c r="D11" s="11"/>
      <c r="E11" s="16"/>
      <c r="F11" s="11"/>
      <c r="G11" s="11"/>
      <c r="H11" s="11"/>
      <c r="I11" s="11"/>
      <c r="J11" s="11"/>
      <c r="K11" s="11"/>
    </row>
    <row r="12" spans="1:11" ht="12" customHeight="1">
      <c r="A12" s="16"/>
      <c r="B12" s="18" t="s">
        <v>2</v>
      </c>
      <c r="C12" s="18" t="s">
        <v>3</v>
      </c>
      <c r="D12" s="18" t="s">
        <v>4</v>
      </c>
      <c r="E12" s="18" t="s">
        <v>5</v>
      </c>
      <c r="F12" s="11"/>
      <c r="G12" s="11"/>
      <c r="H12" s="11"/>
      <c r="I12" s="11"/>
      <c r="J12" s="11"/>
      <c r="K12" s="11"/>
    </row>
    <row r="13" spans="1:11" ht="12" customHeight="1" thickBot="1">
      <c r="A13" s="73"/>
      <c r="B13" s="19"/>
      <c r="C13" s="19"/>
      <c r="D13" s="19" t="s">
        <v>0</v>
      </c>
      <c r="E13" s="19" t="s">
        <v>6</v>
      </c>
      <c r="F13" s="11"/>
      <c r="G13" s="11"/>
      <c r="H13" s="11"/>
      <c r="I13" s="11"/>
      <c r="J13" s="11"/>
      <c r="K13" s="11"/>
    </row>
    <row r="14" spans="1:11" ht="12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6" ht="12" customHeight="1">
      <c r="A15" s="74" t="s">
        <v>81</v>
      </c>
      <c r="B15" s="18"/>
      <c r="C15" s="18"/>
      <c r="D15" s="18"/>
      <c r="E15" s="18"/>
      <c r="F15" s="11"/>
    </row>
    <row r="16" spans="1:11" ht="12" customHeight="1">
      <c r="A16" s="75" t="s">
        <v>22</v>
      </c>
      <c r="B16" s="18"/>
      <c r="C16" s="22"/>
      <c r="D16" s="22"/>
      <c r="E16" s="22"/>
      <c r="F16" s="11"/>
      <c r="G16" s="20" t="s">
        <v>48</v>
      </c>
      <c r="H16" s="21"/>
      <c r="I16" s="11"/>
      <c r="J16" s="11"/>
      <c r="K16" s="11"/>
    </row>
    <row r="17" spans="1:11" ht="12" customHeight="1">
      <c r="A17" s="76" t="s">
        <v>19</v>
      </c>
      <c r="B17" s="18" t="s">
        <v>49</v>
      </c>
      <c r="C17" s="3">
        <v>0</v>
      </c>
      <c r="D17" s="10">
        <f>H18</f>
        <v>0.3275</v>
      </c>
      <c r="E17" s="10">
        <f>C17*D17</f>
        <v>0</v>
      </c>
      <c r="F17" s="11"/>
      <c r="G17" s="23" t="s">
        <v>21</v>
      </c>
      <c r="H17" s="70">
        <v>655</v>
      </c>
      <c r="I17" s="11"/>
      <c r="J17" s="11"/>
      <c r="K17" s="11"/>
    </row>
    <row r="18" spans="1:11" ht="12" customHeight="1">
      <c r="A18" s="16"/>
      <c r="B18" s="11"/>
      <c r="C18" s="51"/>
      <c r="D18" s="11"/>
      <c r="E18" s="11"/>
      <c r="F18" s="11"/>
      <c r="G18" s="24" t="s">
        <v>50</v>
      </c>
      <c r="H18" s="25">
        <f>+H17/2000</f>
        <v>0.3275</v>
      </c>
      <c r="I18" s="11"/>
      <c r="J18" s="11"/>
      <c r="K18" s="11"/>
    </row>
    <row r="19" spans="1:11" ht="12" customHeight="1">
      <c r="A19" s="77" t="s">
        <v>66</v>
      </c>
      <c r="B19" s="18" t="s">
        <v>101</v>
      </c>
      <c r="C19" s="3">
        <v>0</v>
      </c>
      <c r="D19" s="10">
        <f>+H23</f>
        <v>0</v>
      </c>
      <c r="E19" s="10">
        <f>C19*D19</f>
        <v>0</v>
      </c>
      <c r="F19" s="11"/>
      <c r="G19" s="11"/>
      <c r="H19" s="11"/>
      <c r="I19" s="11"/>
      <c r="J19" s="11"/>
      <c r="K19" s="11"/>
    </row>
    <row r="20" spans="1:11" ht="12" customHeight="1">
      <c r="A20" s="78" t="s">
        <v>61</v>
      </c>
      <c r="B20" s="18" t="s">
        <v>102</v>
      </c>
      <c r="C20" s="3">
        <v>55</v>
      </c>
      <c r="D20" s="10">
        <f>+I23</f>
        <v>0.8152173913043478</v>
      </c>
      <c r="E20" s="10">
        <f>C20*D20</f>
        <v>44.836956521739125</v>
      </c>
      <c r="F20" s="11"/>
      <c r="G20" s="26" t="s">
        <v>27</v>
      </c>
      <c r="H20" s="27" t="s">
        <v>20</v>
      </c>
      <c r="I20" s="28" t="s">
        <v>24</v>
      </c>
      <c r="J20" s="11"/>
      <c r="K20" s="11"/>
    </row>
    <row r="21" spans="1:11" ht="12" customHeight="1">
      <c r="A21" s="78"/>
      <c r="B21" s="11"/>
      <c r="C21" s="51"/>
      <c r="D21" s="11"/>
      <c r="E21" s="11"/>
      <c r="F21" s="11"/>
      <c r="G21" s="23" t="s">
        <v>21</v>
      </c>
      <c r="H21" s="71">
        <v>0</v>
      </c>
      <c r="I21" s="5">
        <v>750</v>
      </c>
      <c r="J21" s="11"/>
      <c r="K21" s="11"/>
    </row>
    <row r="22" spans="1:11" ht="12" customHeight="1">
      <c r="A22" s="77" t="s">
        <v>65</v>
      </c>
      <c r="B22" s="18" t="s">
        <v>23</v>
      </c>
      <c r="C22" s="3">
        <v>85</v>
      </c>
      <c r="D22" s="10">
        <f>+H28</f>
        <v>0.4583333333333333</v>
      </c>
      <c r="E22" s="10">
        <f>C22*D22</f>
        <v>38.95833333333333</v>
      </c>
      <c r="F22" s="11"/>
      <c r="G22" s="82" t="s">
        <v>32</v>
      </c>
      <c r="H22" s="30">
        <v>52</v>
      </c>
      <c r="I22" s="31">
        <v>46</v>
      </c>
      <c r="J22" s="11"/>
      <c r="K22" s="11"/>
    </row>
    <row r="23" spans="1:11" ht="12" customHeight="1">
      <c r="A23" s="16"/>
      <c r="B23" s="11"/>
      <c r="C23" s="51"/>
      <c r="D23" s="11"/>
      <c r="E23" s="11"/>
      <c r="F23" s="11"/>
      <c r="G23" s="24" t="s">
        <v>18</v>
      </c>
      <c r="H23" s="32">
        <f>+H21/1040</f>
        <v>0</v>
      </c>
      <c r="I23" s="32">
        <f>I21/((I22/100)*2000)</f>
        <v>0.8152173913043478</v>
      </c>
      <c r="J23" s="33"/>
      <c r="K23" s="11"/>
    </row>
    <row r="24" spans="1:11" ht="12" customHeight="1">
      <c r="A24" s="75" t="s">
        <v>8</v>
      </c>
      <c r="B24" s="18"/>
      <c r="C24" s="22"/>
      <c r="D24" s="22"/>
      <c r="E24" s="22"/>
      <c r="F24" s="11"/>
      <c r="I24" s="81"/>
      <c r="J24" s="74"/>
      <c r="K24" s="38"/>
    </row>
    <row r="25" spans="1:11" ht="12" customHeight="1">
      <c r="A25" s="78" t="s">
        <v>104</v>
      </c>
      <c r="B25" s="18" t="s">
        <v>34</v>
      </c>
      <c r="C25" s="2">
        <v>28</v>
      </c>
      <c r="D25" s="39" t="s">
        <v>35</v>
      </c>
      <c r="E25" s="10">
        <f>+C25*C26</f>
        <v>39.199999999999996</v>
      </c>
      <c r="F25" s="11"/>
      <c r="G25" s="20" t="s">
        <v>17</v>
      </c>
      <c r="H25" s="21"/>
      <c r="I25" s="12"/>
      <c r="J25" s="12"/>
      <c r="K25" s="12"/>
    </row>
    <row r="26" spans="1:11" ht="12" customHeight="1">
      <c r="A26" s="78"/>
      <c r="B26" s="29" t="s">
        <v>69</v>
      </c>
      <c r="C26" s="67">
        <v>1.4</v>
      </c>
      <c r="D26" s="22"/>
      <c r="E26" s="22"/>
      <c r="F26" s="11"/>
      <c r="G26" s="23" t="s">
        <v>21</v>
      </c>
      <c r="H26" s="70">
        <v>550</v>
      </c>
      <c r="I26" s="16"/>
      <c r="J26" s="16"/>
      <c r="K26" s="40"/>
    </row>
    <row r="27" spans="1:11" ht="12" customHeight="1">
      <c r="A27" s="16"/>
      <c r="B27" s="11"/>
      <c r="C27" s="11"/>
      <c r="D27" s="11"/>
      <c r="E27" s="11"/>
      <c r="F27" s="11"/>
      <c r="G27" s="82" t="s">
        <v>31</v>
      </c>
      <c r="H27" s="35">
        <v>60</v>
      </c>
      <c r="I27" s="30"/>
      <c r="J27" s="30"/>
      <c r="K27" s="30"/>
    </row>
    <row r="28" spans="1:11" ht="12" customHeight="1">
      <c r="A28" s="75" t="s">
        <v>10</v>
      </c>
      <c r="B28" s="18"/>
      <c r="C28" s="22"/>
      <c r="D28" s="22"/>
      <c r="E28" s="22"/>
      <c r="F28" s="11"/>
      <c r="G28" s="24" t="s">
        <v>18</v>
      </c>
      <c r="H28" s="25">
        <f>H26/((H27/100)*2000)</f>
        <v>0.4583333333333333</v>
      </c>
      <c r="I28" s="11"/>
      <c r="J28" s="11"/>
      <c r="K28" s="11"/>
    </row>
    <row r="29" spans="1:11" ht="12" customHeight="1">
      <c r="A29" s="34" t="s">
        <v>11</v>
      </c>
      <c r="B29" s="18" t="s">
        <v>1</v>
      </c>
      <c r="C29" s="3">
        <v>1</v>
      </c>
      <c r="D29" s="7">
        <v>1.5</v>
      </c>
      <c r="E29" s="41">
        <f>+D29*C29</f>
        <v>1.5</v>
      </c>
      <c r="F29" s="11"/>
      <c r="G29" s="11"/>
      <c r="H29" s="11"/>
      <c r="I29" s="11"/>
      <c r="J29" s="11"/>
      <c r="K29" s="11"/>
    </row>
    <row r="30" spans="1:11" ht="12" customHeight="1">
      <c r="A30" s="78" t="s">
        <v>29</v>
      </c>
      <c r="B30" s="18" t="s">
        <v>1</v>
      </c>
      <c r="C30" s="3">
        <v>0</v>
      </c>
      <c r="D30" s="7">
        <v>7</v>
      </c>
      <c r="E30" s="41">
        <f>+D30*C30</f>
        <v>0</v>
      </c>
      <c r="F30" s="11"/>
      <c r="G30" s="42"/>
      <c r="H30" s="43"/>
      <c r="I30" s="11"/>
      <c r="J30" s="11"/>
      <c r="K30" s="11"/>
    </row>
    <row r="31" spans="1:11" ht="12" customHeight="1">
      <c r="A31" s="34" t="s">
        <v>83</v>
      </c>
      <c r="B31" s="18" t="s">
        <v>1</v>
      </c>
      <c r="C31" s="3">
        <v>1</v>
      </c>
      <c r="D31" s="7">
        <v>7</v>
      </c>
      <c r="E31" s="41">
        <f>+D31*C31</f>
        <v>7</v>
      </c>
      <c r="F31" s="11"/>
      <c r="G31" s="11"/>
      <c r="H31" s="11"/>
      <c r="I31" s="11"/>
      <c r="J31" s="11"/>
      <c r="K31" s="11"/>
    </row>
    <row r="32" spans="1:11" ht="12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" customHeight="1">
      <c r="A33" s="75" t="s">
        <v>14</v>
      </c>
      <c r="B33" s="18"/>
      <c r="C33" s="45"/>
      <c r="D33" s="22"/>
      <c r="E33" s="22"/>
      <c r="F33" s="11"/>
      <c r="G33" s="11"/>
      <c r="H33" s="11"/>
      <c r="I33" s="11"/>
      <c r="J33" s="11"/>
      <c r="K33" s="11"/>
    </row>
    <row r="34" spans="1:11" ht="12" customHeight="1">
      <c r="A34" s="15" t="s">
        <v>72</v>
      </c>
      <c r="B34" s="15" t="s">
        <v>1</v>
      </c>
      <c r="C34" s="3">
        <v>2</v>
      </c>
      <c r="D34" s="7">
        <v>7</v>
      </c>
      <c r="E34" s="41">
        <f>+D34*C34</f>
        <v>14</v>
      </c>
      <c r="F34" s="11"/>
      <c r="G34" s="11"/>
      <c r="H34" s="11"/>
      <c r="I34" s="11"/>
      <c r="J34" s="11"/>
      <c r="K34" s="11"/>
    </row>
    <row r="35" spans="1:11" ht="12" customHeight="1">
      <c r="A35" s="15" t="s">
        <v>15</v>
      </c>
      <c r="B35" s="15" t="s">
        <v>1</v>
      </c>
      <c r="C35" s="3">
        <v>2</v>
      </c>
      <c r="D35" s="7">
        <v>7.5</v>
      </c>
      <c r="E35" s="41">
        <f>+D35*C35</f>
        <v>15</v>
      </c>
      <c r="F35" s="11"/>
      <c r="G35" s="11"/>
      <c r="H35" s="11"/>
      <c r="I35" s="11"/>
      <c r="J35" s="11"/>
      <c r="K35" s="11"/>
    </row>
    <row r="36" spans="1:11" ht="12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" customHeight="1">
      <c r="A37" s="56" t="s">
        <v>89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" customHeight="1">
      <c r="A38" s="18" t="s">
        <v>90</v>
      </c>
      <c r="B38" s="11"/>
      <c r="C38" s="69">
        <v>1</v>
      </c>
      <c r="D38" s="79">
        <v>5</v>
      </c>
      <c r="E38" s="41">
        <f>+D38*C38</f>
        <v>5</v>
      </c>
      <c r="F38" s="11"/>
      <c r="G38" s="11"/>
      <c r="H38" s="11"/>
      <c r="I38" s="11"/>
      <c r="J38" s="11"/>
      <c r="K38" s="11"/>
    </row>
    <row r="39" spans="1:11" ht="12" customHeight="1">
      <c r="A39" s="18" t="s">
        <v>91</v>
      </c>
      <c r="B39" s="11"/>
      <c r="C39" s="69">
        <v>1</v>
      </c>
      <c r="D39" s="79">
        <v>5</v>
      </c>
      <c r="E39" s="41">
        <f>+D39*C39</f>
        <v>5</v>
      </c>
      <c r="F39" s="11"/>
      <c r="G39" s="11"/>
      <c r="H39" s="11"/>
      <c r="I39" s="11"/>
      <c r="J39" s="11"/>
      <c r="K39" s="11"/>
    </row>
    <row r="40" spans="1:11" ht="12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" customHeight="1">
      <c r="A41" s="75" t="s">
        <v>70</v>
      </c>
      <c r="B41" s="18"/>
      <c r="C41" s="45"/>
      <c r="D41" s="22"/>
      <c r="E41" s="22"/>
      <c r="F41" s="11"/>
      <c r="G41" s="11"/>
      <c r="H41" s="11"/>
      <c r="I41" s="11"/>
      <c r="J41" s="11"/>
      <c r="K41" s="11"/>
    </row>
    <row r="42" spans="1:11" ht="12" customHeight="1">
      <c r="A42" s="15" t="s">
        <v>71</v>
      </c>
      <c r="B42" s="15" t="s">
        <v>1</v>
      </c>
      <c r="C42" s="3">
        <v>0</v>
      </c>
      <c r="D42" s="7">
        <v>12</v>
      </c>
      <c r="E42" s="41">
        <f>+D42*C42</f>
        <v>0</v>
      </c>
      <c r="F42" s="11"/>
      <c r="G42" s="11"/>
      <c r="H42" s="11"/>
      <c r="I42" s="11"/>
      <c r="J42" s="11"/>
      <c r="K42" s="11"/>
    </row>
    <row r="43" spans="1:11" ht="12" customHeight="1">
      <c r="A43" s="15" t="s">
        <v>15</v>
      </c>
      <c r="B43" s="15" t="s">
        <v>1</v>
      </c>
      <c r="C43" s="3">
        <v>0</v>
      </c>
      <c r="D43" s="7">
        <v>7.5</v>
      </c>
      <c r="E43" s="41">
        <f>+D43*C43</f>
        <v>0</v>
      </c>
      <c r="F43" s="11"/>
      <c r="G43" s="11"/>
      <c r="H43" s="11"/>
      <c r="I43" s="11"/>
      <c r="J43" s="11"/>
      <c r="K43" s="11"/>
    </row>
    <row r="44" spans="1:11" ht="12" customHeight="1">
      <c r="A44" s="46"/>
      <c r="B44" s="15"/>
      <c r="C44" s="47"/>
      <c r="D44" s="48"/>
      <c r="E44" s="49"/>
      <c r="F44" s="11"/>
      <c r="G44" s="11"/>
      <c r="H44" s="11"/>
      <c r="I44" s="11"/>
      <c r="J44" s="11"/>
      <c r="K44" s="11"/>
    </row>
    <row r="45" spans="1:11" ht="12" customHeight="1">
      <c r="A45" s="56" t="s">
        <v>76</v>
      </c>
      <c r="B45" s="11" t="s">
        <v>77</v>
      </c>
      <c r="C45" s="11"/>
      <c r="D45" s="69">
        <v>0</v>
      </c>
      <c r="E45" s="10">
        <f>+D45*D46</f>
        <v>0</v>
      </c>
      <c r="F45" s="11"/>
      <c r="G45" s="11"/>
      <c r="H45" s="11"/>
      <c r="I45" s="11"/>
      <c r="J45" s="11"/>
      <c r="K45" s="11"/>
    </row>
    <row r="46" spans="1:11" ht="12" customHeight="1">
      <c r="A46" s="11"/>
      <c r="B46" s="11" t="s">
        <v>78</v>
      </c>
      <c r="C46" s="11"/>
      <c r="D46" s="79">
        <v>12</v>
      </c>
      <c r="E46" s="11"/>
      <c r="F46" s="11"/>
      <c r="G46" s="11"/>
      <c r="H46" s="11"/>
      <c r="I46" s="11"/>
      <c r="J46" s="11"/>
      <c r="K46" s="11"/>
    </row>
    <row r="47" spans="1:11" ht="12" customHeight="1">
      <c r="A47" s="11"/>
      <c r="B47" s="11"/>
      <c r="C47" s="11"/>
      <c r="D47" s="40"/>
      <c r="E47" s="11"/>
      <c r="F47" s="11"/>
      <c r="G47" s="11"/>
      <c r="H47" s="11"/>
      <c r="I47" s="11"/>
      <c r="J47" s="11"/>
      <c r="K47" s="11"/>
    </row>
    <row r="48" spans="1:11" ht="12" customHeight="1">
      <c r="A48" s="57" t="s">
        <v>82</v>
      </c>
      <c r="B48" s="15"/>
      <c r="C48" s="47"/>
      <c r="D48" s="48"/>
      <c r="E48" s="6">
        <f>SUM(E17:E45)</f>
        <v>170.49528985507246</v>
      </c>
      <c r="F48" s="11"/>
      <c r="G48" s="11"/>
      <c r="H48" s="11"/>
      <c r="I48" s="11"/>
      <c r="J48" s="11"/>
      <c r="K48" s="11"/>
    </row>
    <row r="49" spans="1:11" ht="12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2" customHeight="1">
      <c r="A50" s="50" t="s">
        <v>36</v>
      </c>
      <c r="B50" s="11"/>
      <c r="C50" s="51"/>
      <c r="D50" s="52" t="s">
        <v>75</v>
      </c>
      <c r="E50" s="11"/>
      <c r="F50" s="11"/>
      <c r="G50" s="11"/>
      <c r="H50" s="11"/>
      <c r="I50" s="11"/>
      <c r="J50" s="11"/>
      <c r="K50" s="11"/>
    </row>
    <row r="51" spans="1:11" ht="12" customHeight="1">
      <c r="A51" s="53" t="s">
        <v>40</v>
      </c>
      <c r="B51" s="18" t="s">
        <v>1</v>
      </c>
      <c r="C51" s="3">
        <v>0</v>
      </c>
      <c r="D51" s="7">
        <v>11</v>
      </c>
      <c r="E51" s="54">
        <f>C51*D51</f>
        <v>0</v>
      </c>
      <c r="F51" s="11"/>
      <c r="G51" s="11"/>
      <c r="H51" s="11"/>
      <c r="I51" s="11"/>
      <c r="J51" s="11"/>
      <c r="K51" s="11"/>
    </row>
    <row r="52" spans="1:11" ht="12" customHeight="1">
      <c r="A52" s="34" t="s">
        <v>37</v>
      </c>
      <c r="B52" s="18" t="s">
        <v>1</v>
      </c>
      <c r="C52" s="3">
        <v>0</v>
      </c>
      <c r="D52" s="7">
        <v>18</v>
      </c>
      <c r="E52" s="54">
        <f aca="true" t="shared" si="0" ref="E52:E58">C52*D52</f>
        <v>0</v>
      </c>
      <c r="F52" s="11"/>
      <c r="G52" s="11"/>
      <c r="H52" s="11"/>
      <c r="I52" s="11"/>
      <c r="J52" s="11"/>
      <c r="K52" s="11"/>
    </row>
    <row r="53" spans="1:11" ht="12" customHeight="1">
      <c r="A53" s="34" t="s">
        <v>44</v>
      </c>
      <c r="B53" s="18" t="s">
        <v>1</v>
      </c>
      <c r="C53" s="3">
        <v>0</v>
      </c>
      <c r="D53" s="7">
        <v>15</v>
      </c>
      <c r="E53" s="54">
        <f t="shared" si="0"/>
        <v>0</v>
      </c>
      <c r="F53" s="11"/>
      <c r="G53" s="11"/>
      <c r="H53" s="11"/>
      <c r="I53" s="11"/>
      <c r="J53" s="11"/>
      <c r="K53" s="11"/>
    </row>
    <row r="54" spans="1:11" ht="12" customHeight="1">
      <c r="A54" s="34" t="s">
        <v>38</v>
      </c>
      <c r="B54" s="18" t="s">
        <v>1</v>
      </c>
      <c r="C54" s="3">
        <v>0</v>
      </c>
      <c r="D54" s="7">
        <v>13</v>
      </c>
      <c r="E54" s="54">
        <f t="shared" si="0"/>
        <v>0</v>
      </c>
      <c r="F54" s="11"/>
      <c r="G54" s="11"/>
      <c r="H54" s="11"/>
      <c r="I54" s="11"/>
      <c r="J54" s="11"/>
      <c r="K54" s="11"/>
    </row>
    <row r="55" spans="1:11" ht="12" customHeight="1">
      <c r="A55" s="34" t="s">
        <v>74</v>
      </c>
      <c r="B55" s="18" t="s">
        <v>1</v>
      </c>
      <c r="C55" s="3">
        <v>0</v>
      </c>
      <c r="D55" s="7">
        <v>11.5</v>
      </c>
      <c r="E55" s="54">
        <f t="shared" si="0"/>
        <v>0</v>
      </c>
      <c r="F55" s="11"/>
      <c r="G55" s="11"/>
      <c r="H55" s="11"/>
      <c r="I55" s="11"/>
      <c r="J55" s="11"/>
      <c r="K55" s="11"/>
    </row>
    <row r="56" spans="1:11" ht="12" customHeight="1">
      <c r="A56" s="34" t="s">
        <v>39</v>
      </c>
      <c r="B56" s="18" t="s">
        <v>1</v>
      </c>
      <c r="C56" s="3">
        <v>0</v>
      </c>
      <c r="D56" s="7">
        <v>16</v>
      </c>
      <c r="E56" s="54">
        <f t="shared" si="0"/>
        <v>0</v>
      </c>
      <c r="F56" s="11"/>
      <c r="G56" s="11"/>
      <c r="H56" s="11"/>
      <c r="I56" s="11"/>
      <c r="J56" s="11"/>
      <c r="K56" s="11"/>
    </row>
    <row r="57" spans="1:11" ht="12" customHeight="1">
      <c r="A57" s="15" t="s">
        <v>41</v>
      </c>
      <c r="B57" s="18" t="s">
        <v>1</v>
      </c>
      <c r="C57" s="3">
        <v>0</v>
      </c>
      <c r="D57" s="7">
        <v>15</v>
      </c>
      <c r="E57" s="54">
        <f t="shared" si="0"/>
        <v>0</v>
      </c>
      <c r="F57" s="11"/>
      <c r="G57" s="11"/>
      <c r="H57" s="11"/>
      <c r="I57" s="11"/>
      <c r="J57" s="11"/>
      <c r="K57" s="11"/>
    </row>
    <row r="58" spans="1:11" ht="12" customHeight="1">
      <c r="A58" s="15" t="s">
        <v>42</v>
      </c>
      <c r="B58" s="15" t="s">
        <v>1</v>
      </c>
      <c r="C58" s="3">
        <v>1</v>
      </c>
      <c r="D58" s="7">
        <v>16</v>
      </c>
      <c r="E58" s="54">
        <f t="shared" si="0"/>
        <v>16</v>
      </c>
      <c r="F58" s="11"/>
      <c r="G58" s="11"/>
      <c r="H58" s="11"/>
      <c r="I58" s="11"/>
      <c r="J58" s="11"/>
      <c r="K58" s="11"/>
    </row>
    <row r="59" spans="1:11" ht="12" customHeight="1">
      <c r="A59" s="15" t="s">
        <v>43</v>
      </c>
      <c r="B59" s="15" t="s">
        <v>1</v>
      </c>
      <c r="C59" s="3">
        <v>0</v>
      </c>
      <c r="D59" s="7">
        <v>8.2</v>
      </c>
      <c r="E59" s="41">
        <f>C59*D59</f>
        <v>0</v>
      </c>
      <c r="F59" s="11"/>
      <c r="G59" s="11"/>
      <c r="H59" s="11"/>
      <c r="I59" s="11"/>
      <c r="J59" s="11"/>
      <c r="K59" s="11"/>
    </row>
    <row r="60" spans="1:11" ht="12" customHeight="1">
      <c r="A60" s="15" t="s">
        <v>73</v>
      </c>
      <c r="B60" s="15" t="s">
        <v>1</v>
      </c>
      <c r="C60" s="3">
        <v>0</v>
      </c>
      <c r="D60" s="7">
        <v>10</v>
      </c>
      <c r="E60" s="41">
        <f>C60*D60</f>
        <v>0</v>
      </c>
      <c r="F60" s="11"/>
      <c r="G60" s="11"/>
      <c r="H60" s="11"/>
      <c r="I60" s="11"/>
      <c r="J60" s="11"/>
      <c r="K60" s="11"/>
    </row>
    <row r="61" spans="1:11" ht="12" customHeight="1">
      <c r="A61" s="15"/>
      <c r="B61" s="15"/>
      <c r="C61" s="47"/>
      <c r="D61" s="48"/>
      <c r="E61" s="55"/>
      <c r="F61" s="11"/>
      <c r="G61" s="11"/>
      <c r="H61" s="11"/>
      <c r="I61" s="11"/>
      <c r="J61" s="11"/>
      <c r="K61" s="11"/>
    </row>
    <row r="62" spans="1:11" ht="12" customHeight="1">
      <c r="A62" s="46" t="s">
        <v>55</v>
      </c>
      <c r="B62" s="15"/>
      <c r="C62" s="47"/>
      <c r="D62" s="15"/>
      <c r="E62" s="6">
        <f>SUM(E51:E60)</f>
        <v>16</v>
      </c>
      <c r="F62" s="11"/>
      <c r="G62" s="11"/>
      <c r="H62" s="11"/>
      <c r="I62" s="11"/>
      <c r="J62" s="11"/>
      <c r="K62" s="11"/>
    </row>
    <row r="63" spans="1:11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" customHeight="1">
      <c r="A64" s="57" t="s">
        <v>52</v>
      </c>
      <c r="B64" s="15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" customHeight="1">
      <c r="A65" s="15" t="s">
        <v>16</v>
      </c>
      <c r="B65" s="15" t="s">
        <v>1</v>
      </c>
      <c r="C65" s="3">
        <v>1</v>
      </c>
      <c r="D65" s="8">
        <v>28</v>
      </c>
      <c r="E65" s="41">
        <f>C65*D65</f>
        <v>28</v>
      </c>
      <c r="F65" s="11"/>
      <c r="G65" s="11"/>
      <c r="H65" s="11"/>
      <c r="I65" s="11"/>
      <c r="J65" s="11"/>
      <c r="K65" s="11"/>
    </row>
    <row r="66" spans="1:11" ht="12" customHeight="1">
      <c r="A66" s="34" t="s">
        <v>12</v>
      </c>
      <c r="B66" s="18" t="s">
        <v>1</v>
      </c>
      <c r="C66" s="3">
        <v>0</v>
      </c>
      <c r="D66" s="8">
        <v>0.04</v>
      </c>
      <c r="E66" s="10">
        <f>C66*D66*C76</f>
        <v>0</v>
      </c>
      <c r="F66" s="11"/>
      <c r="G66" s="11"/>
      <c r="H66" s="11"/>
      <c r="I66" s="11"/>
      <c r="J66" s="11"/>
      <c r="K66" s="11"/>
    </row>
    <row r="67" spans="1:11" ht="12" customHeight="1">
      <c r="A67" s="34" t="s">
        <v>28</v>
      </c>
      <c r="B67" s="18" t="s">
        <v>1</v>
      </c>
      <c r="C67" s="68">
        <v>1</v>
      </c>
      <c r="D67" s="8">
        <v>0.12</v>
      </c>
      <c r="E67" s="10">
        <f>C67*D67*C76</f>
        <v>5.3999999999999995</v>
      </c>
      <c r="F67" s="11"/>
      <c r="G67" s="11"/>
      <c r="H67" s="11"/>
      <c r="I67" s="11"/>
      <c r="J67" s="11"/>
      <c r="K67" s="11"/>
    </row>
    <row r="68" spans="1:11" ht="12" customHeight="1">
      <c r="A68" s="15" t="s">
        <v>51</v>
      </c>
      <c r="B68" s="15" t="s">
        <v>1</v>
      </c>
      <c r="C68" s="3">
        <v>1</v>
      </c>
      <c r="D68" s="8">
        <v>32</v>
      </c>
      <c r="E68" s="41">
        <f>+C68*D68</f>
        <v>32</v>
      </c>
      <c r="F68" s="11"/>
      <c r="G68" s="11"/>
      <c r="H68" s="11"/>
      <c r="I68" s="11"/>
      <c r="J68" s="11"/>
      <c r="K68" s="11"/>
    </row>
    <row r="69" spans="1:11" ht="12" customHeight="1">
      <c r="A69" s="72" t="s">
        <v>13</v>
      </c>
      <c r="B69" s="18" t="s">
        <v>1</v>
      </c>
      <c r="C69" s="68">
        <v>0</v>
      </c>
      <c r="D69" s="8">
        <v>0</v>
      </c>
      <c r="E69" s="41">
        <f>+C69*D69</f>
        <v>0</v>
      </c>
      <c r="F69" s="11"/>
      <c r="G69" s="11"/>
      <c r="H69" s="11"/>
      <c r="I69" s="11"/>
      <c r="J69" s="11"/>
      <c r="K69" s="11"/>
    </row>
    <row r="70" spans="1:11" ht="12" customHeight="1">
      <c r="A70" s="58" t="s">
        <v>103</v>
      </c>
      <c r="B70" s="11"/>
      <c r="C70" s="11"/>
      <c r="D70" s="11"/>
      <c r="E70" s="59">
        <f>0.08*(E48+(0.2*E62))</f>
        <v>13.895623188405796</v>
      </c>
      <c r="F70" s="11"/>
      <c r="G70" s="11"/>
      <c r="H70" s="11"/>
      <c r="I70" s="11"/>
      <c r="J70" s="11"/>
      <c r="K70" s="11"/>
    </row>
    <row r="71" spans="1:11" ht="12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" customHeight="1">
      <c r="A72" s="11"/>
      <c r="B72" s="11"/>
      <c r="C72" s="11"/>
      <c r="D72" s="60" t="s">
        <v>45</v>
      </c>
      <c r="E72" s="61">
        <f>+E48+E62+E65+E66+E67+E68+E69+E70</f>
        <v>265.79091304347827</v>
      </c>
      <c r="F72" s="11"/>
      <c r="G72" s="11"/>
      <c r="H72" s="11"/>
      <c r="I72" s="11"/>
      <c r="J72" s="11"/>
      <c r="K72" s="11"/>
    </row>
    <row r="73" spans="1:11" ht="12" customHeight="1">
      <c r="A73" s="11"/>
      <c r="B73" s="11"/>
      <c r="C73" s="11"/>
      <c r="D73" s="60"/>
      <c r="E73" s="62"/>
      <c r="F73" s="11"/>
      <c r="G73" s="11"/>
      <c r="H73" s="11"/>
      <c r="I73" s="11"/>
      <c r="J73" s="11"/>
      <c r="K73" s="11"/>
    </row>
    <row r="74" spans="1:11" ht="12" customHeight="1">
      <c r="A74" s="63" t="s">
        <v>62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3:11" ht="12" customHeight="1">
      <c r="C75" s="90" t="s">
        <v>54</v>
      </c>
      <c r="D75" s="91"/>
      <c r="E75" s="144">
        <f>+D76*C76</f>
        <v>540</v>
      </c>
      <c r="F75" s="11"/>
      <c r="G75" s="11"/>
      <c r="H75" s="11"/>
      <c r="I75" s="11"/>
      <c r="J75" s="11"/>
      <c r="K75" s="11"/>
    </row>
    <row r="76" spans="1:11" ht="12" customHeight="1">
      <c r="A76" s="44" t="s">
        <v>57</v>
      </c>
      <c r="B76" s="18" t="s">
        <v>7</v>
      </c>
      <c r="C76" s="2">
        <v>45</v>
      </c>
      <c r="D76" s="2">
        <v>12</v>
      </c>
      <c r="E76" s="145"/>
      <c r="F76" s="11"/>
      <c r="G76" s="11"/>
      <c r="H76" s="11"/>
      <c r="I76" s="11"/>
      <c r="J76" s="11"/>
      <c r="K76" s="11"/>
    </row>
    <row r="77" spans="1:11" ht="12" customHeight="1">
      <c r="A77" s="65"/>
      <c r="B77" s="11"/>
      <c r="F77" s="11"/>
      <c r="G77" s="11"/>
      <c r="H77" s="11"/>
      <c r="I77" s="11"/>
      <c r="J77" s="11"/>
      <c r="K77" s="11"/>
    </row>
    <row r="78" spans="1:11" ht="18" customHeight="1">
      <c r="A78" s="11"/>
      <c r="B78" s="11"/>
      <c r="C78" s="93" t="s">
        <v>53</v>
      </c>
      <c r="D78" s="94"/>
      <c r="E78" s="92">
        <f>E75-E72</f>
        <v>274.20908695652173</v>
      </c>
      <c r="F78" s="11"/>
      <c r="G78" s="11"/>
      <c r="H78" s="11"/>
      <c r="I78" s="11"/>
      <c r="J78" s="11"/>
      <c r="K78" s="11"/>
    </row>
    <row r="79" spans="1:11" ht="12" customHeight="1">
      <c r="A79" s="11"/>
      <c r="B79" s="11"/>
      <c r="F79" s="11"/>
      <c r="G79" s="11"/>
      <c r="H79" s="11"/>
      <c r="I79" s="11"/>
      <c r="J79" s="11"/>
      <c r="K79" s="11"/>
    </row>
    <row r="80" spans="1:11" ht="12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</sheetData>
  <sheetProtection password="C7F8" sheet="1" objects="1" scenarios="1" selectLockedCells="1"/>
  <mergeCells count="1">
    <mergeCell ref="E75:E76"/>
  </mergeCells>
  <printOptions/>
  <pageMargins left="0.25" right="0.25" top="0.25" bottom="0.25" header="0.5" footer="0.5"/>
  <pageSetup fitToHeight="1" fitToWidth="1" horizontalDpi="1200" verticalDpi="1200" orientation="portrait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4"/>
  <sheetViews>
    <sheetView zoomScale="85" zoomScaleNormal="85" workbookViewId="0" topLeftCell="A53">
      <selection activeCell="C72" sqref="C72"/>
    </sheetView>
  </sheetViews>
  <sheetFormatPr defaultColWidth="9.140625" defaultRowHeight="12.75"/>
  <cols>
    <col min="1" max="1" width="21.28125" style="0" customWidth="1"/>
    <col min="2" max="2" width="14.8515625" style="0" customWidth="1"/>
    <col min="3" max="3" width="9.421875" style="0" customWidth="1"/>
    <col min="4" max="4" width="8.7109375" style="0" customWidth="1"/>
    <col min="6" max="6" width="2.140625" style="0" customWidth="1"/>
    <col min="7" max="7" width="13.28125" style="0" customWidth="1"/>
    <col min="8" max="8" width="6.28125" style="0" customWidth="1"/>
    <col min="9" max="9" width="6.00390625" style="0" customWidth="1"/>
    <col min="10" max="10" width="7.00390625" style="0" customWidth="1"/>
    <col min="11" max="11" width="11.421875" style="0" customWidth="1"/>
  </cols>
  <sheetData>
    <row r="2" spans="1:2" ht="12.75">
      <c r="A2" s="137" t="s">
        <v>132</v>
      </c>
      <c r="B2" t="s">
        <v>133</v>
      </c>
    </row>
    <row r="3" ht="12.75">
      <c r="B3" t="s">
        <v>137</v>
      </c>
    </row>
    <row r="4" spans="1:5" ht="12.75">
      <c r="A4" t="s">
        <v>135</v>
      </c>
      <c r="E4" t="s">
        <v>134</v>
      </c>
    </row>
    <row r="5" ht="12.75">
      <c r="E5" t="s">
        <v>136</v>
      </c>
    </row>
    <row r="7" spans="1:11" ht="18.75" customHeight="1">
      <c r="A7" s="13" t="s">
        <v>58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1" t="s">
        <v>47</v>
      </c>
      <c r="B9" s="11"/>
      <c r="C9" s="14"/>
      <c r="D9" s="11"/>
      <c r="E9" s="11"/>
      <c r="F9" s="11"/>
      <c r="G9" s="11"/>
      <c r="H9" s="11"/>
      <c r="I9" s="11"/>
      <c r="J9" s="11"/>
      <c r="K9" s="11"/>
    </row>
    <row r="10" spans="1:11" ht="12.75">
      <c r="A10" s="11" t="s">
        <v>80</v>
      </c>
      <c r="B10" s="11"/>
      <c r="C10" s="64"/>
      <c r="D10" s="11"/>
      <c r="E10" s="11"/>
      <c r="F10" s="11"/>
      <c r="G10" s="11"/>
      <c r="H10" s="11"/>
      <c r="I10" s="11"/>
      <c r="J10" s="11"/>
      <c r="K10" s="11"/>
    </row>
    <row r="11" spans="1:11" ht="12.75">
      <c r="A11" s="11"/>
      <c r="B11" s="11"/>
      <c r="C11" s="15"/>
      <c r="D11" s="11"/>
      <c r="E11" s="16"/>
      <c r="F11" s="11"/>
      <c r="G11" s="11"/>
      <c r="H11" s="11"/>
      <c r="I11" s="11"/>
      <c r="J11" s="11"/>
      <c r="K11" s="11"/>
    </row>
    <row r="12" spans="1:11" ht="12.75">
      <c r="A12" s="16"/>
      <c r="B12" s="18" t="s">
        <v>2</v>
      </c>
      <c r="C12" s="18" t="s">
        <v>3</v>
      </c>
      <c r="D12" s="18" t="s">
        <v>4</v>
      </c>
      <c r="E12" s="18" t="s">
        <v>5</v>
      </c>
      <c r="F12" s="11"/>
      <c r="G12" s="11"/>
      <c r="H12" s="11"/>
      <c r="I12" s="11"/>
      <c r="J12" s="11"/>
      <c r="K12" s="11"/>
    </row>
    <row r="13" spans="1:11" ht="13.5" thickBot="1">
      <c r="A13" s="73"/>
      <c r="B13" s="19"/>
      <c r="C13" s="19"/>
      <c r="D13" s="19" t="s">
        <v>0</v>
      </c>
      <c r="E13" s="19" t="s">
        <v>6</v>
      </c>
      <c r="F13" s="11"/>
      <c r="G13" s="11"/>
      <c r="H13" s="11"/>
      <c r="I13" s="11"/>
      <c r="J13" s="11"/>
      <c r="K13" s="11"/>
    </row>
    <row r="14" spans="1:11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6" ht="12.75">
      <c r="A15" s="74" t="s">
        <v>81</v>
      </c>
      <c r="B15" s="18"/>
      <c r="C15" s="18"/>
      <c r="D15" s="18"/>
      <c r="E15" s="18"/>
      <c r="F15" s="11"/>
    </row>
    <row r="16" spans="1:11" ht="15" customHeight="1">
      <c r="A16" s="75" t="s">
        <v>22</v>
      </c>
      <c r="B16" s="18"/>
      <c r="C16" s="22"/>
      <c r="D16" s="22"/>
      <c r="E16" s="22"/>
      <c r="F16" s="11"/>
      <c r="G16" s="20" t="s">
        <v>48</v>
      </c>
      <c r="H16" s="21"/>
      <c r="I16" s="11"/>
      <c r="J16" s="11"/>
      <c r="K16" s="11"/>
    </row>
    <row r="17" spans="1:11" ht="12.75">
      <c r="A17" s="76" t="s">
        <v>19</v>
      </c>
      <c r="B17" s="18" t="s">
        <v>49</v>
      </c>
      <c r="C17" s="3">
        <v>0</v>
      </c>
      <c r="D17" s="10">
        <f>H18</f>
        <v>0.175</v>
      </c>
      <c r="E17" s="10">
        <f>C17*D17</f>
        <v>0</v>
      </c>
      <c r="F17" s="11"/>
      <c r="G17" s="23" t="s">
        <v>21</v>
      </c>
      <c r="H17" s="70">
        <v>350</v>
      </c>
      <c r="I17" s="11"/>
      <c r="J17" s="11"/>
      <c r="K17" s="11"/>
    </row>
    <row r="18" spans="1:11" ht="13.5" customHeight="1">
      <c r="A18" s="16"/>
      <c r="B18" s="11"/>
      <c r="C18" s="51"/>
      <c r="D18" s="11"/>
      <c r="E18" s="11"/>
      <c r="F18" s="11"/>
      <c r="G18" s="24" t="s">
        <v>50</v>
      </c>
      <c r="H18" s="25">
        <f>+H17/2000</f>
        <v>0.175</v>
      </c>
      <c r="I18" s="11"/>
      <c r="J18" s="11"/>
      <c r="K18" s="11"/>
    </row>
    <row r="19" spans="1:11" ht="13.5" customHeight="1">
      <c r="A19" s="77" t="s">
        <v>66</v>
      </c>
      <c r="B19" s="34" t="s">
        <v>95</v>
      </c>
      <c r="C19" s="3">
        <v>0</v>
      </c>
      <c r="D19" s="10">
        <f>+H23</f>
        <v>0.6153846153846154</v>
      </c>
      <c r="E19" s="10">
        <f>C19*D19</f>
        <v>0</v>
      </c>
      <c r="F19" s="11"/>
      <c r="G19" s="11"/>
      <c r="H19" s="11"/>
      <c r="I19" s="11"/>
      <c r="J19" s="11"/>
      <c r="K19" s="11"/>
    </row>
    <row r="20" spans="1:11" ht="12.75" customHeight="1">
      <c r="A20" s="78" t="s">
        <v>61</v>
      </c>
      <c r="B20" s="34" t="s">
        <v>96</v>
      </c>
      <c r="C20" s="3">
        <v>0</v>
      </c>
      <c r="D20" s="10">
        <f>+I23</f>
        <v>0.5652173913043478</v>
      </c>
      <c r="E20" s="10">
        <f>C20*D20</f>
        <v>0</v>
      </c>
      <c r="F20" s="11"/>
      <c r="G20" s="26" t="s">
        <v>27</v>
      </c>
      <c r="H20" s="27" t="s">
        <v>20</v>
      </c>
      <c r="I20" s="28" t="s">
        <v>24</v>
      </c>
      <c r="J20" s="11"/>
      <c r="K20" s="11"/>
    </row>
    <row r="21" spans="1:11" ht="12.75">
      <c r="A21" s="78"/>
      <c r="B21" s="11"/>
      <c r="C21" s="51"/>
      <c r="D21" s="11"/>
      <c r="E21" s="11"/>
      <c r="F21" s="11"/>
      <c r="G21" s="23" t="s">
        <v>21</v>
      </c>
      <c r="H21" s="71">
        <v>640</v>
      </c>
      <c r="I21" s="5">
        <v>520</v>
      </c>
      <c r="J21" s="11"/>
      <c r="K21" s="11"/>
    </row>
    <row r="22" spans="1:11" ht="14.25" customHeight="1">
      <c r="A22" s="77" t="s">
        <v>65</v>
      </c>
      <c r="B22" s="18" t="s">
        <v>97</v>
      </c>
      <c r="C22" s="3">
        <v>100</v>
      </c>
      <c r="D22" s="10">
        <f>+H28</f>
        <v>0.4166666666666667</v>
      </c>
      <c r="E22" s="10">
        <f>C22*D22</f>
        <v>41.66666666666667</v>
      </c>
      <c r="F22" s="11"/>
      <c r="G22" s="23" t="s">
        <v>32</v>
      </c>
      <c r="H22" s="30">
        <v>52</v>
      </c>
      <c r="I22" s="31">
        <v>46</v>
      </c>
      <c r="J22" s="11"/>
      <c r="K22" s="11"/>
    </row>
    <row r="23" spans="1:11" ht="12.75">
      <c r="A23" s="16"/>
      <c r="B23" s="11"/>
      <c r="C23" s="51"/>
      <c r="D23" s="11"/>
      <c r="E23" s="11"/>
      <c r="F23" s="11"/>
      <c r="G23" s="24" t="s">
        <v>18</v>
      </c>
      <c r="H23" s="32">
        <f>+H21/1040</f>
        <v>0.6153846153846154</v>
      </c>
      <c r="I23" s="32">
        <f>I21/((I22/100)*2000)</f>
        <v>0.5652173913043478</v>
      </c>
      <c r="J23" s="33"/>
      <c r="K23" s="11"/>
    </row>
    <row r="24" spans="1:11" ht="12.75">
      <c r="A24" s="16" t="s">
        <v>67</v>
      </c>
      <c r="B24" s="11"/>
      <c r="C24" s="51"/>
      <c r="D24" s="11"/>
      <c r="E24" s="11"/>
      <c r="F24" s="11"/>
      <c r="G24" s="11"/>
      <c r="H24" s="11"/>
      <c r="I24" s="11"/>
      <c r="J24" s="16"/>
      <c r="K24" s="11"/>
    </row>
    <row r="25" spans="1:11" ht="12.75">
      <c r="A25" s="16" t="s">
        <v>84</v>
      </c>
      <c r="B25" s="34" t="s">
        <v>98</v>
      </c>
      <c r="C25" s="3">
        <v>120</v>
      </c>
      <c r="D25" s="10">
        <f>+H34</f>
        <v>0.5434782608695652</v>
      </c>
      <c r="E25" s="10">
        <f>D25*C25</f>
        <v>65.21739130434783</v>
      </c>
      <c r="F25" s="11"/>
      <c r="G25" s="20" t="s">
        <v>17</v>
      </c>
      <c r="H25" s="21"/>
      <c r="I25" s="80"/>
      <c r="J25" s="16"/>
      <c r="K25" s="11"/>
    </row>
    <row r="26" spans="1:11" ht="12.75">
      <c r="A26" s="85" t="s">
        <v>99</v>
      </c>
      <c r="B26" s="34" t="s">
        <v>98</v>
      </c>
      <c r="C26" s="3"/>
      <c r="D26" s="10">
        <f>I34</f>
        <v>0.5357142857142857</v>
      </c>
      <c r="E26" s="10">
        <f>D26*C26</f>
        <v>0</v>
      </c>
      <c r="F26" s="11"/>
      <c r="G26" s="23" t="s">
        <v>21</v>
      </c>
      <c r="H26" s="70">
        <v>500</v>
      </c>
      <c r="I26" s="33"/>
      <c r="J26" s="11"/>
      <c r="K26" s="11"/>
    </row>
    <row r="27" spans="1:11" s="135" customFormat="1" ht="12.75" customHeight="1">
      <c r="A27" s="128" t="s">
        <v>100</v>
      </c>
      <c r="B27" s="129" t="s">
        <v>98</v>
      </c>
      <c r="C27" s="130"/>
      <c r="D27" s="131">
        <f>J34</f>
        <v>0.46875</v>
      </c>
      <c r="E27" s="131">
        <f>D27*C27</f>
        <v>0</v>
      </c>
      <c r="F27" s="132"/>
      <c r="G27" s="82" t="s">
        <v>31</v>
      </c>
      <c r="H27" s="133">
        <v>60</v>
      </c>
      <c r="I27" s="134"/>
      <c r="J27" s="132"/>
      <c r="K27" s="132"/>
    </row>
    <row r="28" spans="1:11" ht="12.75">
      <c r="A28" s="16" t="s">
        <v>85</v>
      </c>
      <c r="B28" s="34" t="s">
        <v>98</v>
      </c>
      <c r="C28" s="3"/>
      <c r="D28" s="10">
        <f>+K34</f>
        <v>0.38109756097560976</v>
      </c>
      <c r="E28" s="10">
        <f>D28*C28</f>
        <v>0</v>
      </c>
      <c r="F28" s="11"/>
      <c r="G28" s="24" t="s">
        <v>18</v>
      </c>
      <c r="H28" s="25">
        <f>H26/((H27/100)*2000)</f>
        <v>0.4166666666666667</v>
      </c>
      <c r="I28" s="33"/>
      <c r="J28" s="11"/>
      <c r="K28" s="11"/>
    </row>
    <row r="29" spans="1:11" ht="12.75">
      <c r="A29" s="16" t="s">
        <v>86</v>
      </c>
      <c r="B29" s="34" t="s">
        <v>98</v>
      </c>
      <c r="C29" s="3"/>
      <c r="D29" s="10">
        <f>+L34</f>
        <v>0.47619047619047616</v>
      </c>
      <c r="E29" s="10">
        <f>D29*C29</f>
        <v>0</v>
      </c>
      <c r="F29" s="11"/>
      <c r="G29" s="78"/>
      <c r="H29" s="30"/>
      <c r="I29" s="16"/>
      <c r="J29" s="11"/>
      <c r="K29" s="11"/>
    </row>
    <row r="30" spans="1:12" ht="12.75">
      <c r="A30" s="16"/>
      <c r="B30" s="34"/>
      <c r="C30" s="11"/>
      <c r="D30" s="11"/>
      <c r="E30" s="11"/>
      <c r="F30" s="11"/>
      <c r="G30" s="11"/>
      <c r="H30" s="11"/>
      <c r="I30" s="11"/>
      <c r="J30" s="11"/>
      <c r="K30" s="36"/>
      <c r="L30" s="1"/>
    </row>
    <row r="31" spans="1:12" ht="12.75">
      <c r="A31" s="75" t="s">
        <v>8</v>
      </c>
      <c r="B31" s="18"/>
      <c r="C31" s="22"/>
      <c r="D31" s="22"/>
      <c r="E31" s="22"/>
      <c r="F31" s="11"/>
      <c r="G31" s="26" t="s">
        <v>30</v>
      </c>
      <c r="H31" s="27" t="s">
        <v>25</v>
      </c>
      <c r="I31" s="37">
        <v>0.28</v>
      </c>
      <c r="J31" s="37">
        <v>0.32</v>
      </c>
      <c r="K31" s="74" t="s">
        <v>26</v>
      </c>
      <c r="L31" s="83" t="s">
        <v>68</v>
      </c>
    </row>
    <row r="32" spans="1:12" ht="12.75">
      <c r="A32" s="78" t="s">
        <v>64</v>
      </c>
      <c r="B32" s="18" t="s">
        <v>34</v>
      </c>
      <c r="C32" s="2">
        <v>30</v>
      </c>
      <c r="D32" s="39" t="s">
        <v>35</v>
      </c>
      <c r="E32" s="10">
        <f>+C32*C33</f>
        <v>42</v>
      </c>
      <c r="F32" s="11"/>
      <c r="G32" s="23" t="s">
        <v>21</v>
      </c>
      <c r="H32" s="71">
        <v>500</v>
      </c>
      <c r="I32" s="71">
        <v>300</v>
      </c>
      <c r="J32" s="71">
        <v>300</v>
      </c>
      <c r="K32" s="71">
        <v>625</v>
      </c>
      <c r="L32" s="70">
        <v>200</v>
      </c>
    </row>
    <row r="33" spans="1:12" ht="12.75">
      <c r="A33" s="78"/>
      <c r="B33" s="29" t="s">
        <v>69</v>
      </c>
      <c r="C33" s="67">
        <v>1.4</v>
      </c>
      <c r="D33" s="22"/>
      <c r="E33" s="22"/>
      <c r="F33" s="11"/>
      <c r="G33" s="23" t="s">
        <v>33</v>
      </c>
      <c r="H33" s="16">
        <v>46</v>
      </c>
      <c r="I33" s="16">
        <v>28</v>
      </c>
      <c r="J33" s="16">
        <v>32</v>
      </c>
      <c r="K33" s="16">
        <v>82</v>
      </c>
      <c r="L33" s="84">
        <v>21</v>
      </c>
    </row>
    <row r="34" spans="1:12" ht="12.75">
      <c r="A34" s="16"/>
      <c r="B34" s="11"/>
      <c r="C34" s="11"/>
      <c r="D34" s="11"/>
      <c r="E34" s="11"/>
      <c r="F34" s="11"/>
      <c r="G34" s="24" t="s">
        <v>94</v>
      </c>
      <c r="H34" s="32">
        <f>H32/((H33/100)*2000)</f>
        <v>0.5434782608695652</v>
      </c>
      <c r="I34" s="32">
        <f>I32/((I33/100)*2000)</f>
        <v>0.5357142857142857</v>
      </c>
      <c r="J34" s="32">
        <f>J32/((J33/100)*2000)</f>
        <v>0.46875</v>
      </c>
      <c r="K34" s="32">
        <f>K32/((K33/100)*2000)</f>
        <v>0.38109756097560976</v>
      </c>
      <c r="L34" s="25">
        <f>L32/((L33/100)*2000)</f>
        <v>0.47619047619047616</v>
      </c>
    </row>
    <row r="35" spans="1:12" ht="12.75">
      <c r="A35" s="75" t="s">
        <v>10</v>
      </c>
      <c r="B35" s="18"/>
      <c r="C35" s="22"/>
      <c r="D35" s="22"/>
      <c r="E35" s="22"/>
      <c r="F35" s="11"/>
      <c r="G35" s="11"/>
      <c r="H35" s="11"/>
      <c r="I35" s="11"/>
      <c r="J35" s="11"/>
      <c r="K35" s="11"/>
      <c r="L35" s="1"/>
    </row>
    <row r="36" spans="1:11" ht="12.75">
      <c r="A36" s="34" t="s">
        <v>11</v>
      </c>
      <c r="B36" s="18" t="s">
        <v>1</v>
      </c>
      <c r="C36" s="3">
        <v>1</v>
      </c>
      <c r="D36" s="7">
        <v>1.5</v>
      </c>
      <c r="E36" s="41">
        <f>+D36*C36</f>
        <v>1.5</v>
      </c>
      <c r="F36" s="11"/>
      <c r="G36" s="11"/>
      <c r="H36" s="11"/>
      <c r="I36" s="11"/>
      <c r="J36" s="11"/>
      <c r="K36" s="11"/>
    </row>
    <row r="37" spans="1:11" ht="12.75">
      <c r="A37" s="78" t="s">
        <v>29</v>
      </c>
      <c r="B37" s="18" t="s">
        <v>1</v>
      </c>
      <c r="C37" s="3">
        <v>0</v>
      </c>
      <c r="D37" s="7">
        <v>7</v>
      </c>
      <c r="E37" s="41">
        <f>+D37*C37</f>
        <v>0</v>
      </c>
      <c r="F37" s="11"/>
      <c r="G37" s="42"/>
      <c r="H37" s="43"/>
      <c r="I37" s="11"/>
      <c r="J37" s="11"/>
      <c r="K37" s="11"/>
    </row>
    <row r="38" spans="1:11" ht="12.75">
      <c r="A38" s="34" t="s">
        <v>83</v>
      </c>
      <c r="B38" s="18" t="s">
        <v>1</v>
      </c>
      <c r="C38" s="3">
        <v>1</v>
      </c>
      <c r="D38" s="7">
        <v>7</v>
      </c>
      <c r="E38" s="41">
        <f>+D38*C38</f>
        <v>7</v>
      </c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3.5" customHeight="1">
      <c r="A40" s="75" t="s">
        <v>14</v>
      </c>
      <c r="B40" s="18"/>
      <c r="C40" s="45"/>
      <c r="D40" s="22"/>
      <c r="E40" s="22"/>
      <c r="F40" s="11"/>
      <c r="G40" s="11"/>
      <c r="H40" s="11"/>
      <c r="I40" s="11"/>
      <c r="J40" s="11"/>
      <c r="K40" s="11"/>
    </row>
    <row r="41" spans="1:11" ht="12.75">
      <c r="A41" s="15" t="s">
        <v>72</v>
      </c>
      <c r="B41" s="15" t="s">
        <v>1</v>
      </c>
      <c r="C41" s="3">
        <v>1</v>
      </c>
      <c r="D41" s="7">
        <v>2</v>
      </c>
      <c r="E41" s="41">
        <f>+D41*C41</f>
        <v>2</v>
      </c>
      <c r="F41" s="11"/>
      <c r="G41" s="11"/>
      <c r="H41" s="11"/>
      <c r="I41" s="11"/>
      <c r="J41" s="11"/>
      <c r="K41" s="11"/>
    </row>
    <row r="42" spans="1:11" ht="12.75">
      <c r="A42" s="15" t="s">
        <v>15</v>
      </c>
      <c r="B42" s="15" t="s">
        <v>1</v>
      </c>
      <c r="C42" s="3">
        <v>1</v>
      </c>
      <c r="D42" s="7">
        <v>7.5</v>
      </c>
      <c r="E42" s="41">
        <f>+D42*C42</f>
        <v>7.5</v>
      </c>
      <c r="F42" s="11"/>
      <c r="G42" s="11"/>
      <c r="H42" s="11"/>
      <c r="I42" s="11"/>
      <c r="J42" s="11"/>
      <c r="K42" s="11"/>
    </row>
    <row r="43" spans="1:11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2.75">
      <c r="A44" s="75" t="s">
        <v>70</v>
      </c>
      <c r="B44" s="18"/>
      <c r="C44" s="45"/>
      <c r="D44" s="22"/>
      <c r="E44" s="22"/>
      <c r="F44" s="11"/>
      <c r="G44" s="11"/>
      <c r="H44" s="11"/>
      <c r="I44" s="11"/>
      <c r="J44" s="11"/>
      <c r="K44" s="11"/>
    </row>
    <row r="45" spans="1:11" ht="12.75">
      <c r="A45" s="15" t="s">
        <v>71</v>
      </c>
      <c r="B45" s="15" t="s">
        <v>1</v>
      </c>
      <c r="C45" s="3">
        <v>0</v>
      </c>
      <c r="D45" s="7">
        <v>12</v>
      </c>
      <c r="E45" s="41">
        <f>+D45*C45</f>
        <v>0</v>
      </c>
      <c r="F45" s="11"/>
      <c r="G45" s="11"/>
      <c r="H45" s="11"/>
      <c r="I45" s="11"/>
      <c r="J45" s="11"/>
      <c r="K45" s="11"/>
    </row>
    <row r="46" spans="1:11" ht="12.75">
      <c r="A46" s="15" t="s">
        <v>15</v>
      </c>
      <c r="B46" s="15" t="s">
        <v>1</v>
      </c>
      <c r="C46" s="3">
        <v>0</v>
      </c>
      <c r="D46" s="7">
        <v>7.5</v>
      </c>
      <c r="E46" s="41">
        <f>+D46*C46</f>
        <v>0</v>
      </c>
      <c r="F46" s="11"/>
      <c r="G46" s="11"/>
      <c r="H46" s="11"/>
      <c r="I46" s="11"/>
      <c r="J46" s="11"/>
      <c r="K46" s="11"/>
    </row>
    <row r="47" spans="1:11" ht="12.75">
      <c r="A47" s="46"/>
      <c r="B47" s="15"/>
      <c r="C47" s="47"/>
      <c r="D47" s="48"/>
      <c r="E47" s="49"/>
      <c r="F47" s="11"/>
      <c r="G47" s="11"/>
      <c r="H47" s="11"/>
      <c r="I47" s="11"/>
      <c r="J47" s="11"/>
      <c r="K47" s="11"/>
    </row>
    <row r="48" spans="1:11" ht="12.75">
      <c r="A48" s="56" t="s">
        <v>76</v>
      </c>
      <c r="B48" s="11" t="s">
        <v>77</v>
      </c>
      <c r="C48" s="11"/>
      <c r="D48" s="69">
        <v>6</v>
      </c>
      <c r="E48" s="10">
        <f>+D48*D49</f>
        <v>90</v>
      </c>
      <c r="F48" s="11"/>
      <c r="G48" s="11"/>
      <c r="H48" s="11"/>
      <c r="I48" s="11"/>
      <c r="J48" s="11"/>
      <c r="K48" s="11"/>
    </row>
    <row r="49" spans="1:11" ht="12.75">
      <c r="A49" s="11"/>
      <c r="B49" s="11" t="s">
        <v>78</v>
      </c>
      <c r="C49" s="11"/>
      <c r="D49" s="79">
        <v>15</v>
      </c>
      <c r="E49" s="11"/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12"/>
      <c r="E50" s="11"/>
      <c r="F50" s="11"/>
      <c r="G50" s="11"/>
      <c r="H50" s="11"/>
      <c r="I50" s="11"/>
      <c r="J50" s="11"/>
      <c r="K50" s="11"/>
    </row>
    <row r="51" spans="1:11" ht="12.75">
      <c r="A51" s="57" t="s">
        <v>82</v>
      </c>
      <c r="B51" s="15"/>
      <c r="C51" s="47"/>
      <c r="D51" s="48"/>
      <c r="E51" s="6">
        <f>SUM(E17:E48)</f>
        <v>256.8840579710145</v>
      </c>
      <c r="F51" s="11"/>
      <c r="G51" s="11"/>
      <c r="H51" s="11"/>
      <c r="I51" s="11"/>
      <c r="J51" s="11"/>
      <c r="K51" s="11"/>
    </row>
    <row r="52" spans="1:1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2.75">
      <c r="A53" s="50" t="s">
        <v>36</v>
      </c>
      <c r="B53" s="11"/>
      <c r="C53" s="51"/>
      <c r="D53" s="52" t="s">
        <v>75</v>
      </c>
      <c r="E53" s="11"/>
      <c r="F53" s="11"/>
      <c r="G53" s="11"/>
      <c r="H53" s="11"/>
      <c r="I53" s="11"/>
      <c r="J53" s="11"/>
      <c r="K53" s="11"/>
    </row>
    <row r="54" spans="1:11" ht="12.75">
      <c r="A54" s="53" t="s">
        <v>40</v>
      </c>
      <c r="B54" s="18" t="s">
        <v>1</v>
      </c>
      <c r="C54" s="3">
        <v>0</v>
      </c>
      <c r="D54" s="7">
        <v>11</v>
      </c>
      <c r="E54" s="54">
        <f>C54*D54</f>
        <v>0</v>
      </c>
      <c r="F54" s="11"/>
      <c r="G54" s="11"/>
      <c r="H54" s="11"/>
      <c r="I54" s="11"/>
      <c r="J54" s="11"/>
      <c r="K54" s="11"/>
    </row>
    <row r="55" spans="1:11" ht="12.75">
      <c r="A55" s="34" t="s">
        <v>37</v>
      </c>
      <c r="B55" s="18" t="s">
        <v>1</v>
      </c>
      <c r="C55" s="3">
        <v>0</v>
      </c>
      <c r="D55" s="7">
        <v>18</v>
      </c>
      <c r="E55" s="54">
        <f aca="true" t="shared" si="0" ref="E55:E61">C55*D55</f>
        <v>0</v>
      </c>
      <c r="F55" s="11"/>
      <c r="G55" s="11"/>
      <c r="H55" s="11"/>
      <c r="I55" s="11"/>
      <c r="J55" s="11"/>
      <c r="K55" s="11"/>
    </row>
    <row r="56" spans="1:11" ht="12.75">
      <c r="A56" s="34" t="s">
        <v>44</v>
      </c>
      <c r="B56" s="18" t="s">
        <v>1</v>
      </c>
      <c r="C56" s="3">
        <v>0</v>
      </c>
      <c r="D56" s="7">
        <v>15</v>
      </c>
      <c r="E56" s="54">
        <f t="shared" si="0"/>
        <v>0</v>
      </c>
      <c r="F56" s="11"/>
      <c r="G56" s="11"/>
      <c r="H56" s="11"/>
      <c r="I56" s="11"/>
      <c r="J56" s="11"/>
      <c r="K56" s="11"/>
    </row>
    <row r="57" spans="1:11" ht="12.75">
      <c r="A57" s="34" t="s">
        <v>38</v>
      </c>
      <c r="B57" s="18" t="s">
        <v>1</v>
      </c>
      <c r="C57" s="3">
        <v>1</v>
      </c>
      <c r="D57" s="7">
        <v>13</v>
      </c>
      <c r="E57" s="54">
        <f t="shared" si="0"/>
        <v>13</v>
      </c>
      <c r="F57" s="11"/>
      <c r="G57" s="11"/>
      <c r="H57" s="11"/>
      <c r="I57" s="11"/>
      <c r="J57" s="11"/>
      <c r="K57" s="11"/>
    </row>
    <row r="58" spans="1:11" ht="12.75">
      <c r="A58" s="34" t="s">
        <v>74</v>
      </c>
      <c r="B58" s="18" t="s">
        <v>1</v>
      </c>
      <c r="C58" s="3">
        <v>0</v>
      </c>
      <c r="D58" s="7">
        <v>11.5</v>
      </c>
      <c r="E58" s="54">
        <f t="shared" si="0"/>
        <v>0</v>
      </c>
      <c r="F58" s="11"/>
      <c r="G58" s="11"/>
      <c r="H58" s="11"/>
      <c r="I58" s="11"/>
      <c r="J58" s="11"/>
      <c r="K58" s="11"/>
    </row>
    <row r="59" spans="1:11" ht="12.75">
      <c r="A59" s="34" t="s">
        <v>39</v>
      </c>
      <c r="B59" s="18" t="s">
        <v>1</v>
      </c>
      <c r="C59" s="3">
        <v>0</v>
      </c>
      <c r="D59" s="7">
        <v>16</v>
      </c>
      <c r="E59" s="54">
        <f t="shared" si="0"/>
        <v>0</v>
      </c>
      <c r="F59" s="11"/>
      <c r="G59" s="11"/>
      <c r="H59" s="11"/>
      <c r="I59" s="11"/>
      <c r="J59" s="11"/>
      <c r="K59" s="11"/>
    </row>
    <row r="60" spans="1:11" ht="12.75">
      <c r="A60" s="15" t="s">
        <v>41</v>
      </c>
      <c r="B60" s="18" t="s">
        <v>1</v>
      </c>
      <c r="C60" s="3">
        <v>1</v>
      </c>
      <c r="D60" s="7">
        <v>15</v>
      </c>
      <c r="E60" s="54">
        <f t="shared" si="0"/>
        <v>15</v>
      </c>
      <c r="F60" s="11"/>
      <c r="G60" s="11"/>
      <c r="H60" s="11"/>
      <c r="I60" s="11"/>
      <c r="J60" s="11"/>
      <c r="K60" s="11"/>
    </row>
    <row r="61" spans="1:11" ht="12.75">
      <c r="A61" s="15" t="s">
        <v>42</v>
      </c>
      <c r="B61" s="15" t="s">
        <v>1</v>
      </c>
      <c r="C61" s="3">
        <v>0</v>
      </c>
      <c r="D61" s="7">
        <v>16</v>
      </c>
      <c r="E61" s="54">
        <f t="shared" si="0"/>
        <v>0</v>
      </c>
      <c r="F61" s="11"/>
      <c r="G61" s="11"/>
      <c r="H61" s="11"/>
      <c r="I61" s="11"/>
      <c r="J61" s="11"/>
      <c r="K61" s="11"/>
    </row>
    <row r="62" spans="1:11" ht="12.75">
      <c r="A62" s="15" t="s">
        <v>43</v>
      </c>
      <c r="B62" s="15" t="s">
        <v>1</v>
      </c>
      <c r="C62" s="3">
        <v>0</v>
      </c>
      <c r="D62" s="7">
        <v>8.2</v>
      </c>
      <c r="E62" s="41">
        <f>C62*D62</f>
        <v>0</v>
      </c>
      <c r="F62" s="11"/>
      <c r="G62" s="11"/>
      <c r="H62" s="11"/>
      <c r="I62" s="11"/>
      <c r="J62" s="11"/>
      <c r="K62" s="11"/>
    </row>
    <row r="63" spans="1:11" ht="12" customHeight="1">
      <c r="A63" s="15" t="s">
        <v>73</v>
      </c>
      <c r="B63" s="15" t="s">
        <v>1</v>
      </c>
      <c r="C63" s="3">
        <v>0</v>
      </c>
      <c r="D63" s="7">
        <v>10</v>
      </c>
      <c r="E63" s="41">
        <f>C63*D63</f>
        <v>0</v>
      </c>
      <c r="F63" s="11"/>
      <c r="G63" s="11"/>
      <c r="H63" s="11"/>
      <c r="I63" s="11"/>
      <c r="J63" s="11"/>
      <c r="K63" s="11"/>
    </row>
    <row r="64" spans="1:11" ht="12" customHeight="1">
      <c r="A64" s="15"/>
      <c r="B64" s="15"/>
      <c r="C64" s="47"/>
      <c r="D64" s="48"/>
      <c r="E64" s="55"/>
      <c r="F64" s="11"/>
      <c r="G64" s="11"/>
      <c r="H64" s="11"/>
      <c r="I64" s="11"/>
      <c r="J64" s="11"/>
      <c r="K64" s="11"/>
    </row>
    <row r="65" spans="1:11" ht="12.75">
      <c r="A65" s="46" t="s">
        <v>55</v>
      </c>
      <c r="B65" s="15"/>
      <c r="C65" s="47"/>
      <c r="D65" s="15"/>
      <c r="E65" s="6">
        <f>SUM(E54:E63)</f>
        <v>28</v>
      </c>
      <c r="F65" s="11"/>
      <c r="G65" s="11"/>
      <c r="H65" s="11"/>
      <c r="I65" s="11"/>
      <c r="J65" s="11"/>
      <c r="K65" s="11"/>
    </row>
    <row r="66" spans="1:1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57" t="s">
        <v>52</v>
      </c>
      <c r="B67" s="15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15" t="s">
        <v>16</v>
      </c>
      <c r="B68" s="15" t="s">
        <v>1</v>
      </c>
      <c r="C68" s="3">
        <v>1</v>
      </c>
      <c r="D68" s="8">
        <v>28</v>
      </c>
      <c r="E68" s="41">
        <f>C68*D68</f>
        <v>28</v>
      </c>
      <c r="F68" s="11"/>
      <c r="G68" s="11"/>
      <c r="H68" s="11"/>
      <c r="I68" s="11"/>
      <c r="J68" s="11"/>
      <c r="K68" s="11"/>
    </row>
    <row r="69" spans="1:11" ht="12.75">
      <c r="A69" s="34" t="s">
        <v>12</v>
      </c>
      <c r="B69" s="18" t="s">
        <v>1</v>
      </c>
      <c r="C69" s="3">
        <v>0</v>
      </c>
      <c r="D69" s="8">
        <v>0.04</v>
      </c>
      <c r="E69" s="10">
        <f>C69*D69*C78</f>
        <v>0</v>
      </c>
      <c r="F69" s="11"/>
      <c r="G69" s="11"/>
      <c r="H69" s="11"/>
      <c r="I69" s="11"/>
      <c r="J69" s="11"/>
      <c r="K69" s="11"/>
    </row>
    <row r="70" spans="1:11" ht="12.75">
      <c r="A70" s="34" t="s">
        <v>28</v>
      </c>
      <c r="B70" s="18" t="s">
        <v>1</v>
      </c>
      <c r="C70" s="3">
        <v>1</v>
      </c>
      <c r="D70" s="8">
        <v>0.12</v>
      </c>
      <c r="E70" s="10">
        <f>D70*C78</f>
        <v>6</v>
      </c>
      <c r="F70" s="11"/>
      <c r="G70" s="11"/>
      <c r="H70" s="11"/>
      <c r="I70" s="11"/>
      <c r="J70" s="11"/>
      <c r="K70" s="11"/>
    </row>
    <row r="71" spans="1:11" ht="12.75">
      <c r="A71" s="15" t="s">
        <v>51</v>
      </c>
      <c r="B71" s="15" t="s">
        <v>1</v>
      </c>
      <c r="C71" s="3">
        <v>1</v>
      </c>
      <c r="D71" s="8">
        <v>20</v>
      </c>
      <c r="E71" s="41">
        <f>+C71*D71</f>
        <v>20</v>
      </c>
      <c r="F71" s="11"/>
      <c r="G71" s="11"/>
      <c r="H71" s="11"/>
      <c r="I71" s="11"/>
      <c r="J71" s="11"/>
      <c r="K71" s="11"/>
    </row>
    <row r="72" spans="1:11" ht="12.75">
      <c r="A72" s="72" t="s">
        <v>13</v>
      </c>
      <c r="B72" s="18" t="s">
        <v>1</v>
      </c>
      <c r="C72" s="68">
        <v>0</v>
      </c>
      <c r="D72" s="8">
        <v>0</v>
      </c>
      <c r="E72" s="41">
        <f>+C72*D72</f>
        <v>0</v>
      </c>
      <c r="F72" s="11"/>
      <c r="G72" s="11"/>
      <c r="H72" s="11"/>
      <c r="I72" s="11"/>
      <c r="J72" s="11"/>
      <c r="K72" s="11"/>
    </row>
    <row r="73" spans="1:11" ht="12.75">
      <c r="A73" s="58" t="s">
        <v>79</v>
      </c>
      <c r="B73" s="11"/>
      <c r="C73" s="11"/>
      <c r="D73" s="11"/>
      <c r="E73" s="59">
        <f>+(E51*0.08)+(0.2*E65)</f>
        <v>26.15072463768116</v>
      </c>
      <c r="F73" s="11"/>
      <c r="G73" s="11"/>
      <c r="H73" s="11"/>
      <c r="I73" s="11"/>
      <c r="J73" s="11"/>
      <c r="K73" s="11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1"/>
      <c r="B75" s="11"/>
      <c r="C75" s="11"/>
      <c r="D75" s="60" t="s">
        <v>45</v>
      </c>
      <c r="E75" s="61">
        <f>+E51+E65+E68+E69+E70+E71+E72+E73</f>
        <v>365.03478260869565</v>
      </c>
      <c r="F75" s="11"/>
      <c r="G75" s="11"/>
      <c r="H75" s="11"/>
      <c r="I75" s="11"/>
      <c r="J75" s="11"/>
      <c r="K75" s="11"/>
    </row>
    <row r="76" spans="1:11" ht="9.75" customHeight="1">
      <c r="A76" s="11"/>
      <c r="B76" s="11"/>
      <c r="C76" s="11"/>
      <c r="D76" s="60"/>
      <c r="E76" s="62"/>
      <c r="F76" s="11"/>
      <c r="G76" s="11"/>
      <c r="H76" s="11"/>
      <c r="I76" s="11"/>
      <c r="J76" s="11"/>
      <c r="K76" s="11"/>
    </row>
    <row r="77" spans="1:11" ht="15" customHeight="1">
      <c r="A77" s="63" t="s">
        <v>62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5" customHeight="1">
      <c r="A78" s="44" t="s">
        <v>63</v>
      </c>
      <c r="B78" s="18" t="s">
        <v>7</v>
      </c>
      <c r="C78" s="2">
        <v>50</v>
      </c>
      <c r="D78" s="2">
        <v>6.5</v>
      </c>
      <c r="E78" s="6">
        <f>D78*C78</f>
        <v>325</v>
      </c>
      <c r="F78" s="11"/>
      <c r="G78" s="11"/>
      <c r="H78" s="11"/>
      <c r="I78" s="11"/>
      <c r="J78" s="11"/>
      <c r="K78" s="11"/>
    </row>
    <row r="79" spans="1:11" ht="12.75" customHeight="1">
      <c r="A79" s="44" t="s">
        <v>59</v>
      </c>
      <c r="B79" s="18" t="s">
        <v>60</v>
      </c>
      <c r="C79" s="2">
        <v>1.5</v>
      </c>
      <c r="D79" s="9">
        <v>80</v>
      </c>
      <c r="E79" s="6">
        <f>D79*C79</f>
        <v>120</v>
      </c>
      <c r="F79" s="11"/>
      <c r="G79" s="11"/>
      <c r="H79" s="11"/>
      <c r="I79" s="11"/>
      <c r="J79" s="11"/>
      <c r="K79" s="11"/>
    </row>
    <row r="80" spans="1:11" ht="8.25" customHeight="1">
      <c r="A80" s="17"/>
      <c r="B80" s="18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1.25" customHeight="1">
      <c r="A81" s="65"/>
      <c r="B81" s="11"/>
      <c r="C81" s="66" t="s">
        <v>54</v>
      </c>
      <c r="D81" s="60"/>
      <c r="E81" s="6">
        <f>+E78+E79</f>
        <v>445</v>
      </c>
      <c r="F81" s="11"/>
      <c r="G81" s="11"/>
      <c r="H81" s="11"/>
      <c r="I81" s="11"/>
      <c r="J81" s="11"/>
      <c r="K81" s="11"/>
    </row>
    <row r="82" spans="1:11" ht="9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.75" customHeight="1">
      <c r="A83" s="11"/>
      <c r="B83" s="11"/>
      <c r="C83" s="95" t="s">
        <v>53</v>
      </c>
      <c r="D83" s="95"/>
      <c r="E83" s="92">
        <f>E81-E75</f>
        <v>79.96521739130435</v>
      </c>
      <c r="F83" s="11"/>
      <c r="G83" s="11"/>
      <c r="H83" s="11"/>
      <c r="I83" s="11"/>
      <c r="J83" s="11"/>
      <c r="K83" s="11"/>
    </row>
    <row r="84" spans="1:1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</sheetData>
  <sheetProtection password="C7F8" sheet="1" objects="1" scenarios="1" selectLockedCells="1"/>
  <printOptions/>
  <pageMargins left="0" right="0" top="0" bottom="0" header="0.5" footer="0.5"/>
  <pageSetup fitToHeight="1" fitToWidth="1" horizontalDpi="1200" verticalDpi="1200" orientation="portrait" scale="8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7"/>
  <sheetViews>
    <sheetView zoomScale="85" zoomScaleNormal="85" workbookViewId="0" topLeftCell="A25">
      <selection activeCell="D54" sqref="D54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9.421875" style="0" customWidth="1"/>
    <col min="4" max="4" width="9.00390625" style="0" customWidth="1"/>
    <col min="6" max="6" width="2.140625" style="0" customWidth="1"/>
    <col min="7" max="7" width="13.7109375" style="0" customWidth="1"/>
    <col min="8" max="8" width="6.421875" style="0" customWidth="1"/>
    <col min="9" max="9" width="6.00390625" style="0" customWidth="1"/>
    <col min="10" max="10" width="7.28125" style="0" customWidth="1"/>
    <col min="11" max="11" width="11.140625" style="0" customWidth="1"/>
  </cols>
  <sheetData>
    <row r="2" spans="1:2" ht="12.75">
      <c r="A2" s="137" t="s">
        <v>132</v>
      </c>
      <c r="B2" t="s">
        <v>133</v>
      </c>
    </row>
    <row r="3" ht="12.75">
      <c r="B3" t="s">
        <v>137</v>
      </c>
    </row>
    <row r="4" spans="1:5" ht="12.75">
      <c r="A4" t="s">
        <v>135</v>
      </c>
      <c r="E4" t="s">
        <v>134</v>
      </c>
    </row>
    <row r="5" ht="12.75" customHeight="1">
      <c r="E5" t="s">
        <v>136</v>
      </c>
    </row>
    <row r="6" ht="12.75" customHeight="1"/>
    <row r="7" spans="1:11" ht="18.75" customHeight="1">
      <c r="A7" s="13" t="s">
        <v>123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1" t="s">
        <v>47</v>
      </c>
      <c r="B9" s="11"/>
      <c r="C9" s="14"/>
      <c r="D9" s="11"/>
      <c r="E9" s="11"/>
      <c r="F9" s="11"/>
      <c r="G9" s="11"/>
      <c r="H9" s="11"/>
      <c r="I9" s="11"/>
      <c r="J9" s="11"/>
      <c r="K9" s="11"/>
    </row>
    <row r="10" spans="1:11" ht="12.75">
      <c r="A10" s="11" t="s">
        <v>80</v>
      </c>
      <c r="B10" s="11"/>
      <c r="C10" s="64"/>
      <c r="D10" s="11"/>
      <c r="E10" s="11"/>
      <c r="F10" s="11"/>
      <c r="G10" s="11"/>
      <c r="H10" s="11"/>
      <c r="I10" s="11"/>
      <c r="J10" s="11"/>
      <c r="K10" s="11"/>
    </row>
    <row r="11" spans="1:11" ht="6.75" customHeight="1">
      <c r="A11" s="11"/>
      <c r="B11" s="11"/>
      <c r="C11" s="15"/>
      <c r="D11" s="11"/>
      <c r="E11" s="16"/>
      <c r="F11" s="11"/>
      <c r="G11" s="11"/>
      <c r="H11" s="11"/>
      <c r="I11" s="11"/>
      <c r="J11" s="11"/>
      <c r="K11" s="11"/>
    </row>
    <row r="12" spans="1:11" ht="12.75">
      <c r="A12" s="16"/>
      <c r="B12" s="18" t="s">
        <v>2</v>
      </c>
      <c r="C12" s="18" t="s">
        <v>3</v>
      </c>
      <c r="D12" s="18" t="s">
        <v>4</v>
      </c>
      <c r="E12" s="18" t="s">
        <v>5</v>
      </c>
      <c r="F12" s="11"/>
      <c r="G12" s="11"/>
      <c r="H12" s="11"/>
      <c r="I12" s="11"/>
      <c r="J12" s="11"/>
      <c r="K12" s="11"/>
    </row>
    <row r="13" spans="1:11" ht="13.5" thickBot="1">
      <c r="A13" s="73"/>
      <c r="B13" s="19"/>
      <c r="C13" s="19"/>
      <c r="D13" s="19" t="s">
        <v>0</v>
      </c>
      <c r="E13" s="19" t="s">
        <v>6</v>
      </c>
      <c r="F13" s="11"/>
      <c r="G13" s="11"/>
      <c r="H13" s="11"/>
      <c r="I13" s="11"/>
      <c r="J13" s="11"/>
      <c r="K13" s="11"/>
    </row>
    <row r="14" spans="1:11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6" ht="12.75">
      <c r="A15" s="74" t="s">
        <v>81</v>
      </c>
      <c r="B15" s="18"/>
      <c r="C15" s="18"/>
      <c r="D15" s="18"/>
      <c r="E15" s="18"/>
      <c r="F15" s="11"/>
    </row>
    <row r="16" spans="1:11" ht="15" customHeight="1">
      <c r="A16" s="75" t="s">
        <v>22</v>
      </c>
      <c r="B16" s="18"/>
      <c r="C16" s="22"/>
      <c r="D16" s="22"/>
      <c r="E16" s="22"/>
      <c r="F16" s="11"/>
      <c r="G16" s="11"/>
      <c r="H16" s="11"/>
      <c r="I16" s="11"/>
      <c r="J16" s="11"/>
      <c r="K16" s="11"/>
    </row>
    <row r="17" spans="1:11" ht="12.75">
      <c r="A17" s="16"/>
      <c r="B17" s="11"/>
      <c r="C17" s="51"/>
      <c r="D17" s="11"/>
      <c r="E17" s="11"/>
      <c r="F17" s="11"/>
      <c r="G17" s="26" t="s">
        <v>27</v>
      </c>
      <c r="H17" s="97" t="s">
        <v>20</v>
      </c>
      <c r="I17" s="97" t="s">
        <v>24</v>
      </c>
      <c r="J17" s="98" t="s">
        <v>121</v>
      </c>
      <c r="K17" s="11"/>
    </row>
    <row r="18" spans="1:11" ht="15.75">
      <c r="A18" s="77" t="s">
        <v>66</v>
      </c>
      <c r="B18" s="34" t="s">
        <v>95</v>
      </c>
      <c r="C18" s="3">
        <v>60</v>
      </c>
      <c r="D18" s="10">
        <f>+H20</f>
        <v>0.6153846153846154</v>
      </c>
      <c r="E18" s="10">
        <f>C18*D18</f>
        <v>36.92307692307693</v>
      </c>
      <c r="F18" s="11"/>
      <c r="G18" s="23" t="s">
        <v>21</v>
      </c>
      <c r="H18" s="69">
        <v>640</v>
      </c>
      <c r="I18" s="112">
        <v>520</v>
      </c>
      <c r="J18" s="103">
        <v>500</v>
      </c>
      <c r="K18" s="11"/>
    </row>
    <row r="19" spans="1:11" ht="14.25" customHeight="1">
      <c r="A19" s="78" t="s">
        <v>129</v>
      </c>
      <c r="B19" s="34" t="s">
        <v>95</v>
      </c>
      <c r="C19" s="3">
        <v>0</v>
      </c>
      <c r="D19" s="10">
        <f>+I20</f>
        <v>0.5652173913043478</v>
      </c>
      <c r="E19" s="10">
        <f>C19*D19</f>
        <v>0</v>
      </c>
      <c r="F19" s="11"/>
      <c r="G19" s="23" t="s">
        <v>32</v>
      </c>
      <c r="H19" s="113">
        <v>52</v>
      </c>
      <c r="I19" s="113">
        <v>46</v>
      </c>
      <c r="J19" s="52">
        <v>46</v>
      </c>
      <c r="K19" s="11"/>
    </row>
    <row r="20" spans="1:11" ht="14.25" customHeight="1">
      <c r="A20" s="78" t="s">
        <v>130</v>
      </c>
      <c r="B20" s="34" t="s">
        <v>95</v>
      </c>
      <c r="C20" s="3">
        <v>0</v>
      </c>
      <c r="D20" s="10">
        <f>+J20</f>
        <v>0.5434782608695652</v>
      </c>
      <c r="E20" s="10">
        <f>C20*D20</f>
        <v>0</v>
      </c>
      <c r="F20" s="11"/>
      <c r="G20" s="24" t="s">
        <v>92</v>
      </c>
      <c r="H20" s="111">
        <f>+H18/1040</f>
        <v>0.6153846153846154</v>
      </c>
      <c r="I20" s="111">
        <f>I18/920</f>
        <v>0.5652173913043478</v>
      </c>
      <c r="J20" s="111">
        <f>J18/920</f>
        <v>0.5434782608695652</v>
      </c>
      <c r="K20" s="11"/>
    </row>
    <row r="21" spans="1:11" ht="13.5" customHeight="1">
      <c r="A21" s="78"/>
      <c r="B21" s="11"/>
      <c r="C21" s="51"/>
      <c r="D21" s="11"/>
      <c r="E21" s="11"/>
      <c r="F21" s="11"/>
      <c r="G21" s="11"/>
      <c r="H21" s="11"/>
      <c r="I21" s="11"/>
      <c r="J21" s="16"/>
      <c r="K21" s="11"/>
    </row>
    <row r="22" spans="1:11" ht="15.75">
      <c r="A22" s="77" t="s">
        <v>65</v>
      </c>
      <c r="B22" s="18" t="s">
        <v>97</v>
      </c>
      <c r="C22" s="3">
        <v>175</v>
      </c>
      <c r="D22" s="10">
        <f>H25</f>
        <v>0.4583333333333333</v>
      </c>
      <c r="E22" s="10">
        <f>C22*D22</f>
        <v>80.20833333333333</v>
      </c>
      <c r="F22" s="11"/>
      <c r="G22" s="114" t="s">
        <v>17</v>
      </c>
      <c r="H22" s="52"/>
      <c r="I22" s="80"/>
      <c r="J22" s="16"/>
      <c r="K22" s="11"/>
    </row>
    <row r="23" spans="1:11" ht="12.75" customHeight="1">
      <c r="A23" s="16"/>
      <c r="B23" s="11"/>
      <c r="C23" s="51"/>
      <c r="D23" s="11"/>
      <c r="E23" s="11"/>
      <c r="F23" s="11"/>
      <c r="G23" s="115" t="s">
        <v>21</v>
      </c>
      <c r="H23" s="69">
        <v>550</v>
      </c>
      <c r="I23" s="80"/>
      <c r="J23" s="16"/>
      <c r="K23" s="11"/>
    </row>
    <row r="24" spans="1:11" ht="12.75" customHeight="1">
      <c r="A24" s="101" t="s">
        <v>108</v>
      </c>
      <c r="B24" s="53" t="s">
        <v>107</v>
      </c>
      <c r="C24" s="102">
        <v>4</v>
      </c>
      <c r="D24" s="103">
        <v>28</v>
      </c>
      <c r="E24" s="59">
        <f>+C24*D24</f>
        <v>112</v>
      </c>
      <c r="F24" s="11"/>
      <c r="G24" s="115" t="s">
        <v>31</v>
      </c>
      <c r="H24" s="52">
        <v>60</v>
      </c>
      <c r="I24" s="33"/>
      <c r="J24" s="11"/>
      <c r="K24" s="11"/>
    </row>
    <row r="25" spans="1:11" ht="14.25" customHeight="1">
      <c r="A25" s="16"/>
      <c r="B25" s="11"/>
      <c r="C25" s="11"/>
      <c r="D25" s="11"/>
      <c r="E25" s="11"/>
      <c r="F25" s="11"/>
      <c r="G25" s="115" t="s">
        <v>93</v>
      </c>
      <c r="H25" s="111">
        <f>H23/((H24/100)*2000)</f>
        <v>0.4583333333333333</v>
      </c>
      <c r="I25" s="33"/>
      <c r="J25" s="11"/>
      <c r="K25" s="11"/>
    </row>
    <row r="26" spans="1:11" ht="12.75">
      <c r="A26" s="75" t="s">
        <v>8</v>
      </c>
      <c r="B26" s="18"/>
      <c r="C26" s="22"/>
      <c r="D26" s="22"/>
      <c r="E26" s="22"/>
      <c r="F26" s="11"/>
      <c r="K26" s="11"/>
    </row>
    <row r="27" spans="1:11" ht="12.75">
      <c r="A27" s="78" t="s">
        <v>109</v>
      </c>
      <c r="B27" s="18" t="s">
        <v>110</v>
      </c>
      <c r="C27" s="2">
        <v>4</v>
      </c>
      <c r="D27" s="39" t="s">
        <v>35</v>
      </c>
      <c r="E27" s="10">
        <f>C27*C28</f>
        <v>48</v>
      </c>
      <c r="F27" s="11"/>
      <c r="G27" s="78"/>
      <c r="H27" s="30"/>
      <c r="I27" s="33"/>
      <c r="J27" s="11"/>
      <c r="K27" s="11"/>
    </row>
    <row r="28" spans="1:12" ht="12.75">
      <c r="A28" s="78"/>
      <c r="B28" s="18" t="s">
        <v>111</v>
      </c>
      <c r="C28" s="4">
        <v>12</v>
      </c>
      <c r="D28" s="22"/>
      <c r="E28" s="22"/>
      <c r="F28" s="11"/>
      <c r="I28" s="11"/>
      <c r="J28" s="11"/>
      <c r="K28" s="11"/>
      <c r="L28" s="96"/>
    </row>
    <row r="29" spans="1:13" ht="12.75">
      <c r="A29" s="16"/>
      <c r="B29" s="11"/>
      <c r="C29" s="11"/>
      <c r="D29" s="11"/>
      <c r="E29" s="11"/>
      <c r="F29" s="11"/>
      <c r="I29" s="11"/>
      <c r="J29" s="16"/>
      <c r="K29" s="30"/>
      <c r="L29" s="30"/>
      <c r="M29" s="1"/>
    </row>
    <row r="30" spans="1:13" ht="12.75">
      <c r="A30" s="75" t="s">
        <v>10</v>
      </c>
      <c r="B30" s="18"/>
      <c r="C30" s="22"/>
      <c r="D30" s="22"/>
      <c r="E30" s="22"/>
      <c r="F30" s="11"/>
      <c r="G30" s="11"/>
      <c r="H30" s="11"/>
      <c r="I30" s="11"/>
      <c r="J30" s="16"/>
      <c r="K30" s="16"/>
      <c r="L30" s="1"/>
      <c r="M30" s="1"/>
    </row>
    <row r="31" spans="1:11" ht="12.75">
      <c r="A31" s="34" t="s">
        <v>11</v>
      </c>
      <c r="B31" s="18" t="s">
        <v>1</v>
      </c>
      <c r="C31" s="3">
        <v>1</v>
      </c>
      <c r="D31" s="7">
        <v>1.5</v>
      </c>
      <c r="E31" s="41">
        <f>+D31*C31</f>
        <v>1.5</v>
      </c>
      <c r="F31" s="11"/>
      <c r="G31" s="11"/>
      <c r="H31" s="11"/>
      <c r="I31" s="11"/>
      <c r="J31" s="11"/>
      <c r="K31" s="11"/>
    </row>
    <row r="32" spans="1:11" ht="12.75">
      <c r="A32" s="78" t="s">
        <v>29</v>
      </c>
      <c r="B32" s="18" t="s">
        <v>1</v>
      </c>
      <c r="C32" s="3">
        <v>0</v>
      </c>
      <c r="D32" s="7">
        <v>7</v>
      </c>
      <c r="E32" s="41">
        <f>+D32*C32</f>
        <v>0</v>
      </c>
      <c r="F32" s="11"/>
      <c r="G32" s="11"/>
      <c r="H32" s="11"/>
      <c r="I32" s="11"/>
      <c r="J32" s="11"/>
      <c r="K32" s="11"/>
    </row>
    <row r="33" spans="1:11" ht="12.75">
      <c r="A33" s="34" t="s">
        <v>83</v>
      </c>
      <c r="B33" s="18" t="s">
        <v>1</v>
      </c>
      <c r="C33" s="3">
        <v>1</v>
      </c>
      <c r="D33" s="7">
        <v>7</v>
      </c>
      <c r="E33" s="41">
        <f>+D33*C33</f>
        <v>7</v>
      </c>
      <c r="F33" s="11"/>
      <c r="G33" s="11"/>
      <c r="H33" s="11"/>
      <c r="I33" s="11"/>
      <c r="J33" s="11"/>
      <c r="K33" s="11"/>
    </row>
    <row r="34" spans="1:11" ht="12.75">
      <c r="A34" s="15" t="s">
        <v>112</v>
      </c>
      <c r="B34" s="15" t="s">
        <v>1</v>
      </c>
      <c r="C34" s="3">
        <v>1</v>
      </c>
      <c r="D34" s="8">
        <v>15</v>
      </c>
      <c r="E34" s="41">
        <f>+C34*D34</f>
        <v>15</v>
      </c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75" t="s">
        <v>14</v>
      </c>
      <c r="B36" s="18"/>
      <c r="C36" s="45"/>
      <c r="D36" s="22"/>
      <c r="E36" s="22"/>
      <c r="F36" s="11"/>
      <c r="G36" s="11"/>
      <c r="H36" s="11"/>
      <c r="I36" s="11"/>
      <c r="J36" s="11"/>
      <c r="K36" s="11"/>
    </row>
    <row r="37" spans="1:11" ht="12.75">
      <c r="A37" s="15" t="s">
        <v>72</v>
      </c>
      <c r="B37" s="15" t="s">
        <v>1</v>
      </c>
      <c r="C37" s="3">
        <v>1</v>
      </c>
      <c r="D37" s="7">
        <v>25</v>
      </c>
      <c r="E37" s="41">
        <f>+D37*C37</f>
        <v>25</v>
      </c>
      <c r="F37" s="11"/>
      <c r="G37" s="11"/>
      <c r="H37" s="11"/>
      <c r="I37" s="11"/>
      <c r="J37" s="11"/>
      <c r="K37" s="11"/>
    </row>
    <row r="38" spans="1:11" ht="12.75">
      <c r="A38" s="15" t="s">
        <v>15</v>
      </c>
      <c r="B38" s="15" t="s">
        <v>1</v>
      </c>
      <c r="C38" s="3">
        <v>1</v>
      </c>
      <c r="D38" s="7">
        <v>7.5</v>
      </c>
      <c r="E38" s="41">
        <f>+D38*C38</f>
        <v>7.5</v>
      </c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2.75">
      <c r="A40" s="75" t="s">
        <v>70</v>
      </c>
      <c r="B40" s="18"/>
      <c r="C40" s="45"/>
      <c r="D40" s="22"/>
      <c r="E40" s="22"/>
      <c r="F40" s="11"/>
      <c r="G40" s="11"/>
      <c r="H40" s="11"/>
      <c r="I40" s="11"/>
      <c r="J40" s="11"/>
      <c r="K40" s="11"/>
    </row>
    <row r="41" spans="1:11" ht="13.5" customHeight="1">
      <c r="A41" s="15" t="s">
        <v>71</v>
      </c>
      <c r="B41" s="15" t="s">
        <v>1</v>
      </c>
      <c r="C41" s="3">
        <v>0</v>
      </c>
      <c r="D41" s="7">
        <v>17</v>
      </c>
      <c r="E41" s="41">
        <f>+D41*C41</f>
        <v>0</v>
      </c>
      <c r="F41" s="11"/>
      <c r="G41" s="11"/>
      <c r="H41" s="11"/>
      <c r="I41" s="11"/>
      <c r="J41" s="11"/>
      <c r="K41" s="11"/>
    </row>
    <row r="42" spans="1:11" ht="12.75">
      <c r="A42" s="15" t="s">
        <v>15</v>
      </c>
      <c r="B42" s="15" t="s">
        <v>1</v>
      </c>
      <c r="C42" s="3">
        <v>0</v>
      </c>
      <c r="D42" s="7">
        <v>5</v>
      </c>
      <c r="E42" s="41">
        <f>+D42*C42</f>
        <v>0</v>
      </c>
      <c r="F42" s="11"/>
      <c r="G42" s="11"/>
      <c r="H42" s="11"/>
      <c r="I42" s="11"/>
      <c r="J42" s="11"/>
      <c r="K42" s="11"/>
    </row>
    <row r="43" spans="1:11" ht="12.75">
      <c r="A43" s="46"/>
      <c r="B43" s="15"/>
      <c r="C43" s="47"/>
      <c r="D43" s="48"/>
      <c r="E43" s="49"/>
      <c r="F43" s="11"/>
      <c r="G43" s="11"/>
      <c r="H43" s="11"/>
      <c r="I43" s="11"/>
      <c r="J43" s="11"/>
      <c r="K43" s="11"/>
    </row>
    <row r="44" spans="1:11" ht="12.75">
      <c r="A44" s="56" t="s">
        <v>76</v>
      </c>
      <c r="B44" s="11" t="s">
        <v>77</v>
      </c>
      <c r="C44" s="11"/>
      <c r="D44" s="69">
        <v>0</v>
      </c>
      <c r="E44" s="10">
        <f>+D44*D45</f>
        <v>0</v>
      </c>
      <c r="F44" s="11"/>
      <c r="G44" s="11"/>
      <c r="H44" s="11"/>
      <c r="I44" s="11"/>
      <c r="J44" s="11"/>
      <c r="K44" s="11"/>
    </row>
    <row r="45" spans="1:11" ht="12.75">
      <c r="A45" s="11"/>
      <c r="B45" s="11" t="s">
        <v>78</v>
      </c>
      <c r="C45" s="11"/>
      <c r="D45" s="79">
        <v>12</v>
      </c>
      <c r="E45" s="11"/>
      <c r="F45" s="11"/>
      <c r="G45" s="11"/>
      <c r="H45" s="11"/>
      <c r="I45" s="11"/>
      <c r="J45" s="11"/>
      <c r="K45" s="11"/>
    </row>
    <row r="46" spans="1:11" ht="12.75">
      <c r="A46" s="57" t="s">
        <v>82</v>
      </c>
      <c r="B46" s="15"/>
      <c r="C46" s="47"/>
      <c r="D46" s="48"/>
      <c r="E46" s="6">
        <f>SUM(E17:E44)</f>
        <v>333.1314102564103</v>
      </c>
      <c r="F46" s="11"/>
      <c r="G46" s="11"/>
      <c r="H46" s="11"/>
      <c r="I46" s="11"/>
      <c r="J46" s="11"/>
      <c r="K46" s="11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50" t="s">
        <v>36</v>
      </c>
      <c r="B48" s="11"/>
      <c r="C48" s="51"/>
      <c r="D48" s="52" t="s">
        <v>75</v>
      </c>
      <c r="E48" s="11"/>
      <c r="F48" s="11"/>
      <c r="G48" s="11"/>
      <c r="H48" s="11"/>
      <c r="I48" s="11"/>
      <c r="J48" s="11"/>
      <c r="K48" s="11"/>
    </row>
    <row r="49" spans="1:11" ht="12.75">
      <c r="A49" s="53" t="s">
        <v>40</v>
      </c>
      <c r="B49" s="18" t="s">
        <v>1</v>
      </c>
      <c r="C49" s="3">
        <v>0</v>
      </c>
      <c r="D49" s="7">
        <v>11</v>
      </c>
      <c r="E49" s="54">
        <f>C49*D49</f>
        <v>0</v>
      </c>
      <c r="F49" s="11"/>
      <c r="G49" s="11"/>
      <c r="H49" s="11"/>
      <c r="I49" s="11"/>
      <c r="J49" s="11"/>
      <c r="K49" s="11"/>
    </row>
    <row r="50" spans="1:11" ht="12.75">
      <c r="A50" s="34" t="s">
        <v>37</v>
      </c>
      <c r="B50" s="18" t="s">
        <v>1</v>
      </c>
      <c r="C50" s="3">
        <v>0</v>
      </c>
      <c r="D50" s="7">
        <v>18</v>
      </c>
      <c r="E50" s="54">
        <f aca="true" t="shared" si="0" ref="E50:E56">C50*D50</f>
        <v>0</v>
      </c>
      <c r="F50" s="11"/>
      <c r="G50" s="11"/>
      <c r="H50" s="11"/>
      <c r="I50" s="11"/>
      <c r="J50" s="11"/>
      <c r="K50" s="11"/>
    </row>
    <row r="51" spans="1:11" ht="12.75">
      <c r="A51" s="34" t="s">
        <v>44</v>
      </c>
      <c r="B51" s="18" t="s">
        <v>1</v>
      </c>
      <c r="C51" s="3">
        <v>1</v>
      </c>
      <c r="D51" s="7">
        <v>15</v>
      </c>
      <c r="E51" s="54">
        <f t="shared" si="0"/>
        <v>15</v>
      </c>
      <c r="F51" s="11"/>
      <c r="G51" s="11"/>
      <c r="H51" s="11"/>
      <c r="I51" s="11"/>
      <c r="J51" s="11"/>
      <c r="K51" s="11"/>
    </row>
    <row r="52" spans="1:11" ht="12.75">
      <c r="A52" s="34" t="s">
        <v>38</v>
      </c>
      <c r="B52" s="18" t="s">
        <v>1</v>
      </c>
      <c r="C52" s="3">
        <v>1</v>
      </c>
      <c r="D52" s="7">
        <v>13</v>
      </c>
      <c r="E52" s="54">
        <f t="shared" si="0"/>
        <v>13</v>
      </c>
      <c r="F52" s="11"/>
      <c r="G52" s="11"/>
      <c r="H52" s="11"/>
      <c r="I52" s="11"/>
      <c r="J52" s="11"/>
      <c r="K52" s="11"/>
    </row>
    <row r="53" spans="1:11" ht="12.75">
      <c r="A53" s="34" t="s">
        <v>74</v>
      </c>
      <c r="B53" s="18" t="s">
        <v>1</v>
      </c>
      <c r="C53" s="3">
        <v>1</v>
      </c>
      <c r="D53" s="7">
        <v>11.5</v>
      </c>
      <c r="E53" s="54">
        <f t="shared" si="0"/>
        <v>11.5</v>
      </c>
      <c r="F53" s="11"/>
      <c r="G53" s="11"/>
      <c r="H53" s="11"/>
      <c r="I53" s="11"/>
      <c r="J53" s="11"/>
      <c r="K53" s="11"/>
    </row>
    <row r="54" spans="1:11" ht="12.75">
      <c r="A54" s="34" t="s">
        <v>113</v>
      </c>
      <c r="B54" s="18" t="s">
        <v>1</v>
      </c>
      <c r="C54" s="3"/>
      <c r="D54" s="7">
        <v>12</v>
      </c>
      <c r="E54" s="54">
        <f t="shared" si="0"/>
        <v>0</v>
      </c>
      <c r="F54" s="11"/>
      <c r="G54" s="11"/>
      <c r="H54" s="11"/>
      <c r="I54" s="11"/>
      <c r="J54" s="11"/>
      <c r="K54" s="11"/>
    </row>
    <row r="55" spans="1:11" ht="12.75">
      <c r="A55" s="34" t="s">
        <v>39</v>
      </c>
      <c r="B55" s="18" t="s">
        <v>1</v>
      </c>
      <c r="C55" s="3">
        <v>0</v>
      </c>
      <c r="D55" s="7">
        <v>16</v>
      </c>
      <c r="E55" s="54">
        <f t="shared" si="0"/>
        <v>0</v>
      </c>
      <c r="F55" s="11"/>
      <c r="G55" s="11"/>
      <c r="H55" s="11"/>
      <c r="I55" s="11"/>
      <c r="J55" s="11"/>
      <c r="K55" s="11"/>
    </row>
    <row r="56" spans="1:11" ht="12.75">
      <c r="A56" s="15" t="s">
        <v>41</v>
      </c>
      <c r="B56" s="18" t="s">
        <v>1</v>
      </c>
      <c r="C56" s="3">
        <v>1</v>
      </c>
      <c r="D56" s="7">
        <v>14</v>
      </c>
      <c r="E56" s="54">
        <f t="shared" si="0"/>
        <v>14</v>
      </c>
      <c r="F56" s="11"/>
      <c r="G56" s="11"/>
      <c r="H56" s="11"/>
      <c r="I56" s="11"/>
      <c r="J56" s="11"/>
      <c r="K56" s="11"/>
    </row>
    <row r="57" spans="1:11" ht="12.75">
      <c r="A57" s="15" t="s">
        <v>43</v>
      </c>
      <c r="B57" s="15" t="s">
        <v>1</v>
      </c>
      <c r="C57" s="3">
        <v>0</v>
      </c>
      <c r="D57" s="7">
        <v>8.2</v>
      </c>
      <c r="E57" s="41">
        <f>C57*D57</f>
        <v>0</v>
      </c>
      <c r="F57" s="11"/>
      <c r="G57" s="11"/>
      <c r="H57" s="11"/>
      <c r="I57" s="11"/>
      <c r="J57" s="11"/>
      <c r="K57" s="11"/>
    </row>
    <row r="58" spans="1:11" ht="12.75">
      <c r="A58" s="46" t="s">
        <v>55</v>
      </c>
      <c r="B58" s="15"/>
      <c r="C58" s="47"/>
      <c r="D58" s="15"/>
      <c r="E58" s="6">
        <f>SUM(E49:E57)</f>
        <v>53.5</v>
      </c>
      <c r="F58" s="11"/>
      <c r="G58" s="11"/>
      <c r="H58" s="11"/>
      <c r="I58" s="11"/>
      <c r="J58" s="11"/>
      <c r="K58" s="1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57" t="s">
        <v>114</v>
      </c>
      <c r="B60" s="15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04" t="s">
        <v>116</v>
      </c>
      <c r="B61" s="15" t="s">
        <v>1</v>
      </c>
      <c r="C61" s="3">
        <v>2</v>
      </c>
      <c r="D61" s="8">
        <v>12</v>
      </c>
      <c r="E61" s="41">
        <f>+C61*D61</f>
        <v>24</v>
      </c>
      <c r="F61" s="11"/>
      <c r="G61" s="11"/>
      <c r="H61" s="11"/>
      <c r="I61" s="11"/>
      <c r="J61" s="11"/>
      <c r="K61" s="11"/>
    </row>
    <row r="62" spans="1:11" ht="12.75">
      <c r="A62" s="101" t="s">
        <v>115</v>
      </c>
      <c r="B62" s="18" t="s">
        <v>1</v>
      </c>
      <c r="C62" s="3">
        <v>2</v>
      </c>
      <c r="D62" s="8">
        <v>6</v>
      </c>
      <c r="E62" s="41">
        <f>+C62*D62</f>
        <v>12</v>
      </c>
      <c r="F62" s="11"/>
      <c r="G62" s="11"/>
      <c r="H62" s="11"/>
      <c r="I62" s="11"/>
      <c r="J62" s="11"/>
      <c r="K62" s="11"/>
    </row>
    <row r="63" spans="1:11" ht="12.75">
      <c r="A63" s="101" t="s">
        <v>117</v>
      </c>
      <c r="B63" s="18" t="s">
        <v>1</v>
      </c>
      <c r="C63" s="3">
        <v>0</v>
      </c>
      <c r="D63" s="8">
        <v>7.5</v>
      </c>
      <c r="E63" s="41">
        <f>+C63*D63</f>
        <v>0</v>
      </c>
      <c r="F63" s="11"/>
      <c r="G63" s="11"/>
      <c r="H63" s="11"/>
      <c r="I63" s="11"/>
      <c r="J63" s="11"/>
      <c r="K63" s="11"/>
    </row>
    <row r="64" spans="1:5" ht="12.75">
      <c r="A64" t="s">
        <v>118</v>
      </c>
      <c r="B64" s="105" t="s">
        <v>1</v>
      </c>
      <c r="C64" s="108">
        <v>1</v>
      </c>
      <c r="D64" s="106">
        <v>0.65</v>
      </c>
      <c r="E64" s="107">
        <f>+((C76*2000)/40)*D64*C64</f>
        <v>81.25</v>
      </c>
    </row>
    <row r="65" spans="1:5" ht="12.75">
      <c r="A65" t="s">
        <v>119</v>
      </c>
      <c r="B65" s="105" t="s">
        <v>1</v>
      </c>
      <c r="C65" s="108">
        <v>0</v>
      </c>
      <c r="D65" s="109">
        <v>8.75</v>
      </c>
      <c r="E65" s="107">
        <f>+((C76*2000)/600)*D65*C65</f>
        <v>0</v>
      </c>
    </row>
    <row r="66" spans="1:5" ht="12.75">
      <c r="A66" t="s">
        <v>120</v>
      </c>
      <c r="B66" s="105" t="s">
        <v>1</v>
      </c>
      <c r="C66" s="108">
        <v>0</v>
      </c>
      <c r="D66" s="110">
        <v>9</v>
      </c>
      <c r="E66" s="107">
        <f>+((C76*2000)/1000)*D66*C66</f>
        <v>0</v>
      </c>
    </row>
    <row r="67" spans="1:5" ht="12.75">
      <c r="A67" s="137" t="s">
        <v>138</v>
      </c>
      <c r="B67" s="105" t="s">
        <v>139</v>
      </c>
      <c r="C67" s="124">
        <v>0</v>
      </c>
      <c r="D67" s="79">
        <v>4</v>
      </c>
      <c r="E67" s="107">
        <f>(+C67*D67*((C76*2))*C66)+(+C67*D67*(((C76*2000))/600)*C65)</f>
        <v>0</v>
      </c>
    </row>
    <row r="68" spans="1:5" ht="12.75">
      <c r="A68" s="118" t="s">
        <v>128</v>
      </c>
      <c r="B68" s="105"/>
      <c r="E68" s="122">
        <f>SUM(E61:E66)</f>
        <v>117.25</v>
      </c>
    </row>
    <row r="69" spans="2:5" ht="12.75">
      <c r="B69" s="105"/>
      <c r="E69" s="107"/>
    </row>
    <row r="70" spans="1:11" ht="12.75">
      <c r="A70" s="72" t="s">
        <v>13</v>
      </c>
      <c r="B70" s="18" t="s">
        <v>1</v>
      </c>
      <c r="C70" s="68">
        <v>0</v>
      </c>
      <c r="D70" s="7">
        <v>0</v>
      </c>
      <c r="E70" s="41">
        <f>+C70*D70</f>
        <v>0</v>
      </c>
      <c r="F70" s="11"/>
      <c r="G70" s="11"/>
      <c r="H70" s="11"/>
      <c r="I70" s="11"/>
      <c r="J70" s="11"/>
      <c r="K70" s="11"/>
    </row>
    <row r="71" spans="1:11" ht="12.75" customHeight="1">
      <c r="A71" s="58" t="s">
        <v>103</v>
      </c>
      <c r="B71" s="11"/>
      <c r="C71" s="11"/>
      <c r="D71" s="11"/>
      <c r="E71" s="59">
        <f>0.08*(E46+(0.2*E58))</f>
        <v>27.50651282051282</v>
      </c>
      <c r="F71" s="11"/>
      <c r="G71" s="11"/>
      <c r="H71" s="11"/>
      <c r="I71" s="11"/>
      <c r="J71" s="11"/>
      <c r="K71" s="11"/>
    </row>
    <row r="72" spans="1:11" ht="12.75" customHeight="1">
      <c r="A72" s="58"/>
      <c r="B72" s="11"/>
      <c r="C72" s="11"/>
      <c r="D72" s="11"/>
      <c r="E72" s="59"/>
      <c r="F72" s="11"/>
      <c r="G72" s="11"/>
      <c r="H72" s="11"/>
      <c r="I72" s="11"/>
      <c r="J72" s="11"/>
      <c r="K72" s="11"/>
    </row>
    <row r="73" spans="1:11" ht="13.5" customHeight="1">
      <c r="A73" s="11"/>
      <c r="B73" s="11"/>
      <c r="C73" s="11"/>
      <c r="D73" s="60" t="s">
        <v>45</v>
      </c>
      <c r="E73" s="61">
        <f>+E46+E58+E68+E70+E71</f>
        <v>531.3879230769231</v>
      </c>
      <c r="F73" s="11"/>
      <c r="G73" s="11"/>
      <c r="H73" s="11"/>
      <c r="I73" s="11"/>
      <c r="J73" s="11"/>
      <c r="K73" s="11"/>
    </row>
    <row r="74" spans="1:11" ht="12" customHeight="1">
      <c r="A74" s="11"/>
      <c r="B74" s="11"/>
      <c r="C74" s="11"/>
      <c r="D74" s="60"/>
      <c r="E74" s="62"/>
      <c r="F74" s="11"/>
      <c r="G74" s="11"/>
      <c r="H74" s="11"/>
      <c r="I74" s="11"/>
      <c r="J74" s="11"/>
      <c r="K74" s="11"/>
    </row>
    <row r="75" spans="1:11" ht="12" customHeight="1">
      <c r="A75" s="88" t="s">
        <v>62</v>
      </c>
      <c r="B75" s="11"/>
      <c r="C75" s="138" t="s">
        <v>54</v>
      </c>
      <c r="D75" s="139"/>
      <c r="E75" s="140">
        <f>+D76*C76</f>
        <v>437.5</v>
      </c>
      <c r="F75" s="11"/>
      <c r="J75" s="11"/>
      <c r="K75" s="11"/>
    </row>
    <row r="76" spans="1:11" ht="12.75" customHeight="1">
      <c r="A76" s="89" t="s">
        <v>105</v>
      </c>
      <c r="B76" s="18" t="s">
        <v>106</v>
      </c>
      <c r="C76" s="100">
        <v>2.5</v>
      </c>
      <c r="D76" s="87">
        <v>175</v>
      </c>
      <c r="E76" s="141"/>
      <c r="F76" s="11"/>
      <c r="J76" s="11"/>
      <c r="K76" s="11"/>
    </row>
    <row r="77" spans="1:11" ht="12" customHeight="1">
      <c r="A77" s="17"/>
      <c r="B77" s="18"/>
      <c r="C77" s="11"/>
      <c r="D77" s="11"/>
      <c r="E77" s="11"/>
      <c r="F77" s="11"/>
      <c r="J77" s="11"/>
      <c r="K77" s="11"/>
    </row>
    <row r="78" spans="1:11" ht="12.75" customHeight="1">
      <c r="A78" s="11"/>
      <c r="B78" s="11"/>
      <c r="C78" s="142" t="s">
        <v>53</v>
      </c>
      <c r="D78" s="143"/>
      <c r="E78" s="92">
        <f>E75-E73</f>
        <v>-93.88792307692313</v>
      </c>
      <c r="F78" s="11"/>
      <c r="K78" s="11"/>
    </row>
    <row r="79" spans="1:11" ht="19.5" customHeight="1">
      <c r="A79" s="11"/>
      <c r="B79" s="11"/>
      <c r="F79" s="11"/>
      <c r="K79" s="11"/>
    </row>
    <row r="80" spans="1:11" ht="12.75">
      <c r="A80" s="11"/>
      <c r="B80" s="11"/>
      <c r="C80" s="11"/>
      <c r="D80" s="11"/>
      <c r="E80" s="11"/>
      <c r="F80" s="11"/>
      <c r="K80" s="11"/>
    </row>
    <row r="81" ht="12.75">
      <c r="F81" s="11"/>
    </row>
    <row r="82" ht="15.75" customHeight="1">
      <c r="F82" s="11"/>
    </row>
    <row r="83" ht="12.75">
      <c r="F83" s="11"/>
    </row>
    <row r="84" ht="12.75">
      <c r="F84" s="11"/>
    </row>
    <row r="85" ht="17.25" customHeight="1">
      <c r="F85" s="11"/>
    </row>
    <row r="86" ht="12.75">
      <c r="F86" s="11"/>
    </row>
    <row r="87" ht="12.75">
      <c r="F87" s="11"/>
    </row>
  </sheetData>
  <sheetProtection password="C7F8" sheet="1" objects="1" scenarios="1" selectLockedCells="1"/>
  <mergeCells count="3">
    <mergeCell ref="C75:D75"/>
    <mergeCell ref="E75:E76"/>
    <mergeCell ref="C78:D78"/>
  </mergeCells>
  <printOptions/>
  <pageMargins left="0.75" right="0.75" top="1" bottom="1" header="0.5" footer="0.5"/>
  <pageSetup fitToHeight="1" fitToWidth="1" horizontalDpi="1200" verticalDpi="1200" orientation="portrait" scale="6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0"/>
  <sheetViews>
    <sheetView zoomScale="85" zoomScaleNormal="85" workbookViewId="0" topLeftCell="A46">
      <selection activeCell="D64" sqref="D64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9.421875" style="0" customWidth="1"/>
    <col min="4" max="4" width="9.00390625" style="0" customWidth="1"/>
    <col min="6" max="6" width="2.140625" style="0" customWidth="1"/>
    <col min="7" max="7" width="13.7109375" style="0" customWidth="1"/>
    <col min="8" max="8" width="6.421875" style="0" customWidth="1"/>
    <col min="9" max="9" width="6.00390625" style="0" customWidth="1"/>
    <col min="10" max="10" width="7.28125" style="0" customWidth="1"/>
    <col min="11" max="11" width="11.140625" style="0" customWidth="1"/>
  </cols>
  <sheetData>
    <row r="2" spans="1:2" ht="12.75">
      <c r="A2" s="137" t="s">
        <v>132</v>
      </c>
      <c r="B2" t="s">
        <v>133</v>
      </c>
    </row>
    <row r="3" ht="12.75">
      <c r="B3" t="s">
        <v>137</v>
      </c>
    </row>
    <row r="4" spans="1:5" ht="12.75">
      <c r="A4" t="s">
        <v>135</v>
      </c>
      <c r="E4" t="s">
        <v>134</v>
      </c>
    </row>
    <row r="5" ht="12.75">
      <c r="E5" t="s">
        <v>136</v>
      </c>
    </row>
    <row r="6" ht="10.5" customHeight="1"/>
    <row r="7" spans="1:11" ht="18.75" customHeight="1">
      <c r="A7" s="13" t="s">
        <v>124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5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2.75">
      <c r="A9" s="11" t="s">
        <v>47</v>
      </c>
      <c r="B9" s="11"/>
      <c r="C9" s="14"/>
      <c r="D9" s="11"/>
      <c r="E9" s="11"/>
      <c r="F9" s="11"/>
      <c r="G9" s="11"/>
      <c r="H9" s="11"/>
      <c r="I9" s="11"/>
      <c r="J9" s="11"/>
      <c r="K9" s="11"/>
    </row>
    <row r="10" spans="1:11" ht="12.75">
      <c r="A10" s="11" t="s">
        <v>80</v>
      </c>
      <c r="B10" s="11"/>
      <c r="C10" s="64"/>
      <c r="D10" s="11"/>
      <c r="E10" s="11"/>
      <c r="F10" s="11"/>
      <c r="G10" s="11"/>
      <c r="H10" s="11"/>
      <c r="I10" s="11"/>
      <c r="J10" s="11"/>
      <c r="K10" s="11"/>
    </row>
    <row r="11" spans="1:11" ht="6.75" customHeight="1">
      <c r="A11" s="11"/>
      <c r="B11" s="11"/>
      <c r="C11" s="15"/>
      <c r="D11" s="11"/>
      <c r="E11" s="16"/>
      <c r="F11" s="11"/>
      <c r="G11" s="11"/>
      <c r="H11" s="11"/>
      <c r="I11" s="11"/>
      <c r="J11" s="11"/>
      <c r="K11" s="11"/>
    </row>
    <row r="12" spans="1:11" ht="12.75">
      <c r="A12" s="16"/>
      <c r="B12" s="18" t="s">
        <v>2</v>
      </c>
      <c r="C12" s="18" t="s">
        <v>3</v>
      </c>
      <c r="D12" s="18" t="s">
        <v>4</v>
      </c>
      <c r="E12" s="18" t="s">
        <v>5</v>
      </c>
      <c r="F12" s="11"/>
      <c r="G12" s="11"/>
      <c r="H12" s="11"/>
      <c r="I12" s="11"/>
      <c r="J12" s="11"/>
      <c r="K12" s="11"/>
    </row>
    <row r="13" spans="1:11" ht="13.5" thickBot="1">
      <c r="A13" s="73"/>
      <c r="B13" s="19"/>
      <c r="C13" s="19"/>
      <c r="D13" s="19" t="s">
        <v>0</v>
      </c>
      <c r="E13" s="19" t="s">
        <v>6</v>
      </c>
      <c r="F13" s="11"/>
      <c r="G13" s="11"/>
      <c r="H13" s="11"/>
      <c r="I13" s="11"/>
      <c r="J13" s="11"/>
      <c r="K13" s="11"/>
    </row>
    <row r="14" spans="1:11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6" ht="12.75">
      <c r="A15" s="74" t="s">
        <v>81</v>
      </c>
      <c r="B15" s="18"/>
      <c r="C15" s="18"/>
      <c r="D15" s="18"/>
      <c r="E15" s="18"/>
      <c r="F15" s="11"/>
    </row>
    <row r="16" spans="1:11" ht="15" customHeight="1">
      <c r="A16" s="75" t="s">
        <v>22</v>
      </c>
      <c r="B16" s="18"/>
      <c r="C16" s="22"/>
      <c r="D16" s="22"/>
      <c r="E16" s="22"/>
      <c r="F16" s="11"/>
      <c r="G16" s="11"/>
      <c r="H16" s="11"/>
      <c r="I16" s="11"/>
      <c r="J16" s="11"/>
      <c r="K16" s="11"/>
    </row>
    <row r="17" spans="1:11" ht="12.75">
      <c r="A17" s="16"/>
      <c r="B17" s="11"/>
      <c r="C17" s="51"/>
      <c r="D17" s="11"/>
      <c r="E17" s="11"/>
      <c r="F17" s="11"/>
      <c r="G17" s="26" t="s">
        <v>27</v>
      </c>
      <c r="H17" s="97" t="s">
        <v>20</v>
      </c>
      <c r="I17" s="97" t="s">
        <v>24</v>
      </c>
      <c r="J17" s="98" t="s">
        <v>121</v>
      </c>
      <c r="K17" s="11"/>
    </row>
    <row r="18" spans="1:11" ht="15.75">
      <c r="A18" s="77" t="s">
        <v>66</v>
      </c>
      <c r="B18" s="34" t="s">
        <v>95</v>
      </c>
      <c r="C18" s="3">
        <v>60</v>
      </c>
      <c r="D18" s="10">
        <f>+H20</f>
        <v>0.6153846153846154</v>
      </c>
      <c r="E18" s="10">
        <f>C18*D18</f>
        <v>36.92307692307693</v>
      </c>
      <c r="F18" s="11"/>
      <c r="G18" s="23" t="s">
        <v>21</v>
      </c>
      <c r="H18" s="69">
        <v>640</v>
      </c>
      <c r="I18" s="112">
        <v>520</v>
      </c>
      <c r="J18" s="69">
        <v>500</v>
      </c>
      <c r="K18" s="11"/>
    </row>
    <row r="19" spans="1:11" ht="14.25" customHeight="1">
      <c r="A19" s="78" t="s">
        <v>61</v>
      </c>
      <c r="B19" s="34" t="s">
        <v>95</v>
      </c>
      <c r="C19" s="3">
        <v>0</v>
      </c>
      <c r="D19" s="10">
        <f>+I20</f>
        <v>0.5652173913043478</v>
      </c>
      <c r="E19" s="10">
        <f>C19*D19</f>
        <v>0</v>
      </c>
      <c r="F19" s="11"/>
      <c r="G19" s="23" t="s">
        <v>32</v>
      </c>
      <c r="H19" s="113">
        <v>52</v>
      </c>
      <c r="I19" s="113">
        <v>46</v>
      </c>
      <c r="J19" s="52">
        <v>46</v>
      </c>
      <c r="K19" s="11"/>
    </row>
    <row r="20" spans="1:11" ht="14.25" customHeight="1">
      <c r="A20" s="78" t="s">
        <v>122</v>
      </c>
      <c r="B20" s="34" t="s">
        <v>95</v>
      </c>
      <c r="C20" s="3">
        <v>0</v>
      </c>
      <c r="D20" s="10">
        <f>+J20</f>
        <v>0.5434782608695652</v>
      </c>
      <c r="E20" s="10">
        <f>C20*D20</f>
        <v>0</v>
      </c>
      <c r="F20" s="11"/>
      <c r="G20" s="24" t="s">
        <v>92</v>
      </c>
      <c r="H20" s="111">
        <f>+H18/1040</f>
        <v>0.6153846153846154</v>
      </c>
      <c r="I20" s="111">
        <f>I18/920</f>
        <v>0.5652173913043478</v>
      </c>
      <c r="J20" s="111">
        <f>J18/920</f>
        <v>0.5434782608695652</v>
      </c>
      <c r="K20" s="11"/>
    </row>
    <row r="21" spans="1:11" ht="13.5" customHeight="1">
      <c r="A21" s="78"/>
      <c r="B21" s="11"/>
      <c r="C21" s="51"/>
      <c r="D21" s="11"/>
      <c r="E21" s="11"/>
      <c r="F21" s="11"/>
      <c r="G21" s="11"/>
      <c r="H21" s="11"/>
      <c r="I21" s="11"/>
      <c r="J21" s="16"/>
      <c r="K21" s="11"/>
    </row>
    <row r="22" spans="1:11" ht="15.75">
      <c r="A22" s="77" t="s">
        <v>65</v>
      </c>
      <c r="B22" s="18" t="s">
        <v>97</v>
      </c>
      <c r="C22" s="3">
        <v>250</v>
      </c>
      <c r="D22" s="10">
        <f>H25</f>
        <v>0.4583333333333333</v>
      </c>
      <c r="E22" s="10">
        <f>C22*D22</f>
        <v>114.58333333333333</v>
      </c>
      <c r="F22" s="11"/>
      <c r="G22" s="114" t="s">
        <v>17</v>
      </c>
      <c r="H22" s="52"/>
      <c r="I22" s="80"/>
      <c r="J22" s="16"/>
      <c r="K22" s="11"/>
    </row>
    <row r="23" spans="1:11" ht="12.75" customHeight="1">
      <c r="A23" s="16"/>
      <c r="B23" s="11"/>
      <c r="C23" s="51"/>
      <c r="D23" s="11"/>
      <c r="E23" s="11"/>
      <c r="F23" s="11"/>
      <c r="G23" s="115" t="s">
        <v>21</v>
      </c>
      <c r="H23" s="69">
        <v>550</v>
      </c>
      <c r="I23" s="80"/>
      <c r="J23" s="16"/>
      <c r="K23" s="11"/>
    </row>
    <row r="24" spans="1:11" ht="12.75" customHeight="1">
      <c r="A24" s="101" t="s">
        <v>108</v>
      </c>
      <c r="B24" s="53" t="s">
        <v>107</v>
      </c>
      <c r="C24" s="123">
        <v>0</v>
      </c>
      <c r="D24" s="69">
        <v>28</v>
      </c>
      <c r="E24" s="59">
        <f>+C24*D24</f>
        <v>0</v>
      </c>
      <c r="F24" s="11"/>
      <c r="G24" s="115" t="s">
        <v>31</v>
      </c>
      <c r="H24" s="52">
        <v>60</v>
      </c>
      <c r="I24" s="33"/>
      <c r="J24" s="11"/>
      <c r="K24" s="11"/>
    </row>
    <row r="25" spans="1:11" ht="12.75" customHeight="1">
      <c r="A25" s="101"/>
      <c r="B25" s="53"/>
      <c r="C25" s="116"/>
      <c r="D25" s="117"/>
      <c r="E25" s="99"/>
      <c r="F25" s="11"/>
      <c r="G25" s="115" t="s">
        <v>93</v>
      </c>
      <c r="H25" s="111">
        <f>H23/((H24/100)*2000)</f>
        <v>0.4583333333333333</v>
      </c>
      <c r="I25" s="33"/>
      <c r="J25" s="11"/>
      <c r="K25" s="11"/>
    </row>
    <row r="26" spans="1:11" ht="12.75" customHeight="1">
      <c r="A26" s="101" t="s">
        <v>126</v>
      </c>
      <c r="B26" s="53"/>
      <c r="C26" s="123"/>
      <c r="D26" s="69"/>
      <c r="E26" s="59"/>
      <c r="F26" s="11"/>
      <c r="G26" s="78"/>
      <c r="H26" s="16"/>
      <c r="I26" s="16"/>
      <c r="J26" s="11"/>
      <c r="K26" s="11"/>
    </row>
    <row r="27" spans="1:11" ht="12.75" customHeight="1">
      <c r="A27" s="101" t="s">
        <v>127</v>
      </c>
      <c r="B27" s="53"/>
      <c r="C27" s="123"/>
      <c r="D27" s="69"/>
      <c r="E27" s="59"/>
      <c r="F27" s="11"/>
      <c r="G27" s="78"/>
      <c r="H27" s="16"/>
      <c r="I27" s="16"/>
      <c r="J27" s="11"/>
      <c r="K27" s="11"/>
    </row>
    <row r="28" spans="1:11" ht="14.25" customHeight="1">
      <c r="A28" s="16"/>
      <c r="B28" s="11"/>
      <c r="C28" s="11"/>
      <c r="D28" s="11"/>
      <c r="E28" s="11"/>
      <c r="F28" s="11"/>
      <c r="G28" s="1"/>
      <c r="H28" s="1"/>
      <c r="I28" s="16"/>
      <c r="J28" s="11"/>
      <c r="K28" s="11"/>
    </row>
    <row r="29" spans="1:11" ht="12.75">
      <c r="A29" s="75" t="s">
        <v>8</v>
      </c>
      <c r="B29" s="18"/>
      <c r="C29" s="22"/>
      <c r="D29" s="22"/>
      <c r="E29" s="22"/>
      <c r="F29" s="11"/>
      <c r="G29" s="1"/>
      <c r="H29" s="1"/>
      <c r="K29" s="11"/>
    </row>
    <row r="30" spans="1:11" ht="12.75">
      <c r="A30" s="78" t="s">
        <v>109</v>
      </c>
      <c r="B30" s="18" t="s">
        <v>110</v>
      </c>
      <c r="C30" s="2">
        <v>4</v>
      </c>
      <c r="D30" s="39" t="s">
        <v>35</v>
      </c>
      <c r="E30" s="10">
        <f>C30*C31</f>
        <v>0</v>
      </c>
      <c r="F30" s="11"/>
      <c r="G30" s="78"/>
      <c r="H30" s="30"/>
      <c r="I30" s="16"/>
      <c r="J30" s="11"/>
      <c r="K30" s="11"/>
    </row>
    <row r="31" spans="1:12" ht="12.75">
      <c r="A31" s="78"/>
      <c r="B31" s="18" t="s">
        <v>111</v>
      </c>
      <c r="C31" s="4">
        <v>0</v>
      </c>
      <c r="D31" s="22"/>
      <c r="E31" s="22"/>
      <c r="F31" s="11"/>
      <c r="I31" s="11"/>
      <c r="J31" s="11"/>
      <c r="K31" s="11"/>
      <c r="L31" s="96"/>
    </row>
    <row r="32" spans="1:13" ht="12.75">
      <c r="A32" s="16"/>
      <c r="B32" s="11"/>
      <c r="C32" s="11"/>
      <c r="D32" s="11"/>
      <c r="E32" s="11"/>
      <c r="F32" s="11"/>
      <c r="I32" s="11"/>
      <c r="J32" s="16"/>
      <c r="K32" s="30"/>
      <c r="L32" s="30"/>
      <c r="M32" s="1"/>
    </row>
    <row r="33" spans="1:13" ht="12.75">
      <c r="A33" s="75" t="s">
        <v>10</v>
      </c>
      <c r="B33" s="18"/>
      <c r="C33" s="22"/>
      <c r="D33" s="22"/>
      <c r="E33" s="22"/>
      <c r="F33" s="11"/>
      <c r="G33" s="11"/>
      <c r="H33" s="11"/>
      <c r="I33" s="11"/>
      <c r="J33" s="16"/>
      <c r="K33" s="16"/>
      <c r="L33" s="1"/>
      <c r="M33" s="1"/>
    </row>
    <row r="34" spans="1:11" ht="12.75">
      <c r="A34" s="34" t="s">
        <v>11</v>
      </c>
      <c r="B34" s="18" t="s">
        <v>1</v>
      </c>
      <c r="C34" s="3">
        <v>0</v>
      </c>
      <c r="D34" s="7">
        <v>2</v>
      </c>
      <c r="E34" s="41">
        <f>+D34*C34</f>
        <v>0</v>
      </c>
      <c r="F34" s="11"/>
      <c r="G34" s="11"/>
      <c r="H34" s="11"/>
      <c r="I34" s="11"/>
      <c r="J34" s="11"/>
      <c r="K34" s="11"/>
    </row>
    <row r="35" spans="1:11" ht="12.75">
      <c r="A35" s="78" t="s">
        <v>29</v>
      </c>
      <c r="B35" s="18" t="s">
        <v>1</v>
      </c>
      <c r="C35" s="3">
        <v>0</v>
      </c>
      <c r="D35" s="7">
        <v>7</v>
      </c>
      <c r="E35" s="41">
        <f>+D35*C35</f>
        <v>0</v>
      </c>
      <c r="F35" s="11"/>
      <c r="G35" s="11"/>
      <c r="H35" s="11"/>
      <c r="I35" s="11"/>
      <c r="J35" s="11"/>
      <c r="K35" s="11"/>
    </row>
    <row r="36" spans="1:11" ht="12.75">
      <c r="A36" s="34" t="s">
        <v>83</v>
      </c>
      <c r="B36" s="18" t="s">
        <v>1</v>
      </c>
      <c r="C36" s="3">
        <v>1</v>
      </c>
      <c r="D36" s="7">
        <v>7</v>
      </c>
      <c r="E36" s="41">
        <f>+D36*C36</f>
        <v>7</v>
      </c>
      <c r="F36" s="11"/>
      <c r="G36" s="11"/>
      <c r="H36" s="11"/>
      <c r="I36" s="11"/>
      <c r="J36" s="11"/>
      <c r="K36" s="11"/>
    </row>
    <row r="37" spans="1:11" ht="12.75">
      <c r="A37" s="15" t="s">
        <v>112</v>
      </c>
      <c r="B37" s="15" t="s">
        <v>1</v>
      </c>
      <c r="C37" s="3">
        <v>1</v>
      </c>
      <c r="D37" s="8">
        <v>15</v>
      </c>
      <c r="E37" s="41">
        <f>+C37*D37</f>
        <v>15</v>
      </c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75" t="s">
        <v>14</v>
      </c>
      <c r="B39" s="18"/>
      <c r="C39" s="45"/>
      <c r="D39" s="22"/>
      <c r="E39" s="22"/>
      <c r="F39" s="11"/>
      <c r="G39" s="11"/>
      <c r="H39" s="11"/>
      <c r="I39" s="11"/>
      <c r="J39" s="11"/>
      <c r="K39" s="11"/>
    </row>
    <row r="40" spans="1:11" ht="12.75">
      <c r="A40" s="15" t="s">
        <v>72</v>
      </c>
      <c r="B40" s="15" t="s">
        <v>1</v>
      </c>
      <c r="C40" s="3">
        <v>0</v>
      </c>
      <c r="D40" s="7">
        <v>25</v>
      </c>
      <c r="E40" s="41">
        <f>+D40*C40</f>
        <v>0</v>
      </c>
      <c r="F40" s="11"/>
      <c r="G40" s="11"/>
      <c r="H40" s="11"/>
      <c r="I40" s="11"/>
      <c r="J40" s="11"/>
      <c r="K40" s="11"/>
    </row>
    <row r="41" spans="1:11" ht="12.75">
      <c r="A41" s="15" t="s">
        <v>15</v>
      </c>
      <c r="B41" s="15" t="s">
        <v>1</v>
      </c>
      <c r="C41" s="3">
        <v>0</v>
      </c>
      <c r="D41" s="7">
        <v>7.5</v>
      </c>
      <c r="E41" s="41">
        <f>+D41*C41</f>
        <v>0</v>
      </c>
      <c r="F41" s="11"/>
      <c r="G41" s="11"/>
      <c r="H41" s="11"/>
      <c r="I41" s="11"/>
      <c r="J41" s="11"/>
      <c r="K41" s="11"/>
    </row>
    <row r="42" spans="1:11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75" t="s">
        <v>125</v>
      </c>
      <c r="B43" s="18"/>
      <c r="C43" s="45"/>
      <c r="D43" s="22"/>
      <c r="E43" s="22"/>
      <c r="F43" s="11"/>
      <c r="G43" s="11"/>
      <c r="H43" s="11"/>
      <c r="I43" s="11"/>
      <c r="J43" s="11"/>
      <c r="K43" s="11"/>
    </row>
    <row r="44" spans="1:11" ht="13.5" customHeight="1">
      <c r="A44" s="15" t="s">
        <v>90</v>
      </c>
      <c r="B44" s="15" t="s">
        <v>1</v>
      </c>
      <c r="C44" s="3">
        <v>1</v>
      </c>
      <c r="D44" s="7">
        <v>5</v>
      </c>
      <c r="E44" s="41">
        <f>+D44*C44</f>
        <v>5</v>
      </c>
      <c r="F44" s="11"/>
      <c r="G44" s="11"/>
      <c r="H44" s="11"/>
      <c r="I44" s="11"/>
      <c r="J44" s="11"/>
      <c r="K44" s="11"/>
    </row>
    <row r="45" spans="1:11" ht="12.75">
      <c r="A45" s="15" t="s">
        <v>15</v>
      </c>
      <c r="B45" s="15" t="s">
        <v>1</v>
      </c>
      <c r="C45" s="3">
        <v>1</v>
      </c>
      <c r="D45" s="7">
        <v>5</v>
      </c>
      <c r="E45" s="41">
        <f>+D45*C45</f>
        <v>5</v>
      </c>
      <c r="F45" s="11"/>
      <c r="G45" s="11"/>
      <c r="H45" s="11"/>
      <c r="I45" s="11"/>
      <c r="J45" s="11"/>
      <c r="K45" s="11"/>
    </row>
    <row r="46" spans="1:11" ht="12.75">
      <c r="A46" s="46"/>
      <c r="B46" s="15"/>
      <c r="C46" s="47"/>
      <c r="D46" s="48"/>
      <c r="E46" s="49"/>
      <c r="F46" s="11"/>
      <c r="G46" s="11"/>
      <c r="H46" s="11"/>
      <c r="I46" s="11"/>
      <c r="J46" s="11"/>
      <c r="K46" s="11"/>
    </row>
    <row r="47" spans="1:11" ht="12.75">
      <c r="A47" s="56" t="s">
        <v>76</v>
      </c>
      <c r="B47" s="11" t="s">
        <v>77</v>
      </c>
      <c r="C47" s="11"/>
      <c r="D47" s="69">
        <v>0</v>
      </c>
      <c r="E47" s="10">
        <f>+D47*D48</f>
        <v>0</v>
      </c>
      <c r="F47" s="11"/>
      <c r="G47" s="11"/>
      <c r="H47" s="11"/>
      <c r="I47" s="11"/>
      <c r="J47" s="11"/>
      <c r="K47" s="11"/>
    </row>
    <row r="48" spans="1:11" ht="12.75">
      <c r="A48" s="11"/>
      <c r="B48" s="11" t="s">
        <v>78</v>
      </c>
      <c r="C48" s="11"/>
      <c r="D48" s="79">
        <v>12</v>
      </c>
      <c r="E48" s="11"/>
      <c r="F48" s="11"/>
      <c r="G48" s="11"/>
      <c r="H48" s="11"/>
      <c r="I48" s="11"/>
      <c r="J48" s="11"/>
      <c r="K48" s="11"/>
    </row>
    <row r="49" spans="1:11" ht="12.75">
      <c r="A49" s="57" t="s">
        <v>82</v>
      </c>
      <c r="B49" s="15"/>
      <c r="C49" s="47"/>
      <c r="D49" s="48"/>
      <c r="E49" s="6">
        <f>SUM(E17:E47)</f>
        <v>183.50641025641025</v>
      </c>
      <c r="F49" s="11"/>
      <c r="G49" s="11"/>
      <c r="H49" s="11"/>
      <c r="I49" s="11"/>
      <c r="J49" s="11"/>
      <c r="K49" s="11"/>
    </row>
    <row r="50" spans="1:1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0" t="s">
        <v>36</v>
      </c>
      <c r="B51" s="11"/>
      <c r="C51" s="51"/>
      <c r="D51" s="52" t="s">
        <v>75</v>
      </c>
      <c r="E51" s="11"/>
      <c r="F51" s="11"/>
      <c r="G51" s="11"/>
      <c r="H51" s="11"/>
      <c r="I51" s="11"/>
      <c r="J51" s="11"/>
      <c r="K51" s="11"/>
    </row>
    <row r="52" spans="1:11" ht="12.75">
      <c r="A52" s="53" t="s">
        <v>40</v>
      </c>
      <c r="B52" s="18" t="s">
        <v>1</v>
      </c>
      <c r="C52" s="3">
        <v>0</v>
      </c>
      <c r="D52" s="7">
        <v>11</v>
      </c>
      <c r="E52" s="54">
        <f>C52*D52</f>
        <v>0</v>
      </c>
      <c r="F52" s="11"/>
      <c r="G52" s="11"/>
      <c r="H52" s="11"/>
      <c r="I52" s="11"/>
      <c r="J52" s="11"/>
      <c r="K52" s="11"/>
    </row>
    <row r="53" spans="1:11" ht="12.75">
      <c r="A53" s="34" t="s">
        <v>37</v>
      </c>
      <c r="B53" s="18" t="s">
        <v>1</v>
      </c>
      <c r="C53" s="3">
        <v>0</v>
      </c>
      <c r="D53" s="7">
        <v>18</v>
      </c>
      <c r="E53" s="54">
        <f aca="true" t="shared" si="0" ref="E53:E59">C53*D53</f>
        <v>0</v>
      </c>
      <c r="F53" s="11"/>
      <c r="G53" s="11"/>
      <c r="H53" s="11"/>
      <c r="I53" s="11"/>
      <c r="J53" s="11"/>
      <c r="K53" s="11"/>
    </row>
    <row r="54" spans="1:11" ht="12.75">
      <c r="A54" s="34" t="s">
        <v>44</v>
      </c>
      <c r="B54" s="18" t="s">
        <v>1</v>
      </c>
      <c r="C54" s="3">
        <v>0</v>
      </c>
      <c r="D54" s="7">
        <v>15</v>
      </c>
      <c r="E54" s="54">
        <f t="shared" si="0"/>
        <v>0</v>
      </c>
      <c r="F54" s="11"/>
      <c r="G54" s="11"/>
      <c r="H54" s="11"/>
      <c r="I54" s="11"/>
      <c r="J54" s="11"/>
      <c r="K54" s="11"/>
    </row>
    <row r="55" spans="1:11" ht="12.75">
      <c r="A55" s="34" t="s">
        <v>38</v>
      </c>
      <c r="B55" s="18" t="s">
        <v>1</v>
      </c>
      <c r="C55" s="3">
        <v>0</v>
      </c>
      <c r="D55" s="7">
        <v>13</v>
      </c>
      <c r="E55" s="54">
        <f t="shared" si="0"/>
        <v>0</v>
      </c>
      <c r="F55" s="11"/>
      <c r="G55" s="11"/>
      <c r="H55" s="11"/>
      <c r="I55" s="11"/>
      <c r="J55" s="11"/>
      <c r="K55" s="11"/>
    </row>
    <row r="56" spans="1:11" ht="12.75">
      <c r="A56" s="34" t="s">
        <v>74</v>
      </c>
      <c r="B56" s="18" t="s">
        <v>1</v>
      </c>
      <c r="C56" s="3">
        <v>0</v>
      </c>
      <c r="D56" s="7">
        <v>11.5</v>
      </c>
      <c r="E56" s="54">
        <f t="shared" si="0"/>
        <v>0</v>
      </c>
      <c r="F56" s="11"/>
      <c r="G56" s="11"/>
      <c r="H56" s="11"/>
      <c r="I56" s="11"/>
      <c r="J56" s="11"/>
      <c r="K56" s="11"/>
    </row>
    <row r="57" spans="1:11" ht="12.75">
      <c r="A57" s="34" t="s">
        <v>113</v>
      </c>
      <c r="B57" s="18" t="s">
        <v>1</v>
      </c>
      <c r="C57" s="3">
        <v>0</v>
      </c>
      <c r="D57" s="7">
        <v>12</v>
      </c>
      <c r="E57" s="54">
        <f t="shared" si="0"/>
        <v>0</v>
      </c>
      <c r="F57" s="11"/>
      <c r="G57" s="11"/>
      <c r="H57" s="11"/>
      <c r="I57" s="11"/>
      <c r="J57" s="11"/>
      <c r="K57" s="11"/>
    </row>
    <row r="58" spans="1:11" ht="12.75">
      <c r="A58" s="34" t="s">
        <v>39</v>
      </c>
      <c r="B58" s="18" t="s">
        <v>1</v>
      </c>
      <c r="C58" s="3">
        <v>0</v>
      </c>
      <c r="D58" s="7">
        <v>16</v>
      </c>
      <c r="E58" s="54">
        <f t="shared" si="0"/>
        <v>0</v>
      </c>
      <c r="F58" s="11"/>
      <c r="G58" s="11"/>
      <c r="H58" s="11"/>
      <c r="I58" s="11"/>
      <c r="J58" s="11"/>
      <c r="K58" s="11"/>
    </row>
    <row r="59" spans="1:11" ht="12.75">
      <c r="A59" s="15" t="s">
        <v>41</v>
      </c>
      <c r="B59" s="18" t="s">
        <v>1</v>
      </c>
      <c r="C59" s="3">
        <v>0</v>
      </c>
      <c r="D59" s="7">
        <v>14</v>
      </c>
      <c r="E59" s="54">
        <f t="shared" si="0"/>
        <v>0</v>
      </c>
      <c r="F59" s="11"/>
      <c r="G59" s="11"/>
      <c r="H59" s="11"/>
      <c r="I59" s="11"/>
      <c r="J59" s="11"/>
      <c r="K59" s="11"/>
    </row>
    <row r="60" spans="1:11" ht="12.75">
      <c r="A60" s="15" t="s">
        <v>43</v>
      </c>
      <c r="B60" s="15" t="s">
        <v>1</v>
      </c>
      <c r="C60" s="3">
        <v>0</v>
      </c>
      <c r="D60" s="7">
        <v>8.2</v>
      </c>
      <c r="E60" s="41">
        <f>C60*D60</f>
        <v>0</v>
      </c>
      <c r="F60" s="11"/>
      <c r="G60" s="11"/>
      <c r="H60" s="11"/>
      <c r="I60" s="11"/>
      <c r="J60" s="11"/>
      <c r="K60" s="11"/>
    </row>
    <row r="61" spans="1:11" ht="12.75">
      <c r="A61" s="46" t="s">
        <v>55</v>
      </c>
      <c r="B61" s="15"/>
      <c r="C61" s="47"/>
      <c r="D61" s="15"/>
      <c r="E61" s="6">
        <f>SUM(E52:E60)</f>
        <v>0</v>
      </c>
      <c r="F61" s="11"/>
      <c r="G61" s="11"/>
      <c r="H61" s="11"/>
      <c r="I61" s="11"/>
      <c r="J61" s="11"/>
      <c r="K61" s="11"/>
    </row>
    <row r="62" spans="1:1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57" t="s">
        <v>114</v>
      </c>
      <c r="B63" s="15"/>
      <c r="C63" s="11"/>
      <c r="D63" s="11"/>
      <c r="E63" s="11"/>
      <c r="F63" s="11"/>
      <c r="G63" s="11"/>
      <c r="H63" s="11"/>
      <c r="I63" s="11"/>
      <c r="J63" s="11"/>
      <c r="K63" s="11"/>
    </row>
    <row r="64" spans="1:11" ht="12.75">
      <c r="A64" s="104" t="s">
        <v>116</v>
      </c>
      <c r="B64" s="15" t="s">
        <v>1</v>
      </c>
      <c r="C64" s="3">
        <v>3</v>
      </c>
      <c r="D64" s="8">
        <v>12</v>
      </c>
      <c r="E64" s="41">
        <f>+C64*D64</f>
        <v>36</v>
      </c>
      <c r="F64" s="11"/>
      <c r="G64" s="11"/>
      <c r="H64" s="11"/>
      <c r="I64" s="11"/>
      <c r="J64" s="11"/>
      <c r="K64" s="11"/>
    </row>
    <row r="65" spans="1:11" ht="12.75">
      <c r="A65" s="101" t="s">
        <v>115</v>
      </c>
      <c r="B65" s="18" t="s">
        <v>1</v>
      </c>
      <c r="C65" s="3">
        <v>3</v>
      </c>
      <c r="D65" s="8">
        <v>6</v>
      </c>
      <c r="E65" s="41">
        <f>+C65*D65</f>
        <v>18</v>
      </c>
      <c r="F65" s="11"/>
      <c r="G65" s="11"/>
      <c r="H65" s="11"/>
      <c r="I65" s="11"/>
      <c r="J65" s="11"/>
      <c r="K65" s="11"/>
    </row>
    <row r="66" spans="1:11" ht="12.75">
      <c r="A66" s="101" t="s">
        <v>117</v>
      </c>
      <c r="B66" s="18" t="s">
        <v>1</v>
      </c>
      <c r="C66" s="3">
        <v>0</v>
      </c>
      <c r="D66" s="8">
        <v>7.5</v>
      </c>
      <c r="E66" s="41">
        <f>+C66*D66</f>
        <v>0</v>
      </c>
      <c r="F66" s="11"/>
      <c r="G66" s="11"/>
      <c r="H66" s="11"/>
      <c r="I66" s="11"/>
      <c r="J66" s="11"/>
      <c r="K66" s="11"/>
    </row>
    <row r="67" spans="1:5" ht="12.75">
      <c r="A67" t="s">
        <v>118</v>
      </c>
      <c r="B67" s="105" t="s">
        <v>1</v>
      </c>
      <c r="C67" s="124">
        <v>1</v>
      </c>
      <c r="D67" s="125">
        <v>0.65</v>
      </c>
      <c r="E67" s="107">
        <f>+((C79*2000)/40)*D67*C67</f>
        <v>146.25</v>
      </c>
    </row>
    <row r="68" spans="1:5" ht="12.75">
      <c r="A68" t="s">
        <v>119</v>
      </c>
      <c r="B68" s="105" t="s">
        <v>1</v>
      </c>
      <c r="C68" s="126">
        <v>1</v>
      </c>
      <c r="D68" s="127">
        <v>8.75</v>
      </c>
      <c r="E68" s="107">
        <f>+((C79*2000)/600)*D68*C68</f>
        <v>131.25</v>
      </c>
    </row>
    <row r="69" spans="1:5" ht="12.75">
      <c r="A69" t="s">
        <v>120</v>
      </c>
      <c r="B69" s="105" t="s">
        <v>1</v>
      </c>
      <c r="C69" s="124">
        <v>0</v>
      </c>
      <c r="D69" s="79">
        <v>9</v>
      </c>
      <c r="E69" s="119">
        <f>+((C79*2000)/1000)*D69*C69</f>
        <v>0</v>
      </c>
    </row>
    <row r="70" spans="1:5" ht="12.75">
      <c r="A70" s="137" t="s">
        <v>138</v>
      </c>
      <c r="B70" s="105" t="s">
        <v>139</v>
      </c>
      <c r="C70" s="124">
        <v>1</v>
      </c>
      <c r="D70" s="79">
        <v>4</v>
      </c>
      <c r="E70" s="119">
        <f>(+C70*D70*((C79*2))*C69)+(+C70*D70*(((C79*2000))/600)*C68)</f>
        <v>60</v>
      </c>
    </row>
    <row r="71" spans="1:5" ht="12.75">
      <c r="A71" s="118" t="s">
        <v>128</v>
      </c>
      <c r="B71" s="105"/>
      <c r="E71" s="121">
        <f>SUM(E64:E69)</f>
        <v>331.5</v>
      </c>
    </row>
    <row r="72" spans="2:5" ht="12.75">
      <c r="B72" s="105"/>
      <c r="E72" s="120"/>
    </row>
    <row r="73" spans="1:11" ht="12.75">
      <c r="A73" s="72" t="s">
        <v>13</v>
      </c>
      <c r="B73" s="18" t="s">
        <v>1</v>
      </c>
      <c r="C73" s="68">
        <v>1</v>
      </c>
      <c r="D73" s="7">
        <v>100</v>
      </c>
      <c r="E73" s="41">
        <f>+C73*D73</f>
        <v>100</v>
      </c>
      <c r="F73" s="11"/>
      <c r="G73" s="11"/>
      <c r="H73" s="11"/>
      <c r="I73" s="11"/>
      <c r="J73" s="11"/>
      <c r="K73" s="11"/>
    </row>
    <row r="74" spans="1:11" ht="12.75" customHeight="1">
      <c r="A74" s="58" t="s">
        <v>103</v>
      </c>
      <c r="B74" s="11"/>
      <c r="C74" s="11"/>
      <c r="D74" s="11"/>
      <c r="E74" s="59">
        <f>0.08*(E49+(0.2*E61))</f>
        <v>14.68051282051282</v>
      </c>
      <c r="F74" s="11"/>
      <c r="G74" s="11"/>
      <c r="H74" s="11"/>
      <c r="I74" s="11"/>
      <c r="J74" s="11"/>
      <c r="K74" s="11"/>
    </row>
    <row r="75" spans="1:11" ht="12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3.5" customHeight="1">
      <c r="A76" s="11"/>
      <c r="B76" s="11"/>
      <c r="C76" s="11"/>
      <c r="D76" s="60" t="s">
        <v>45</v>
      </c>
      <c r="E76" s="61">
        <f>+E49+E61+E71+E73+E74</f>
        <v>629.6869230769231</v>
      </c>
      <c r="F76" s="11"/>
      <c r="G76" s="11"/>
      <c r="H76" s="11"/>
      <c r="I76" s="11"/>
      <c r="J76" s="11"/>
      <c r="K76" s="11"/>
    </row>
    <row r="77" spans="1:11" ht="12" customHeight="1">
      <c r="A77" s="11"/>
      <c r="B77" s="11"/>
      <c r="C77" s="11"/>
      <c r="D77" s="60"/>
      <c r="E77" s="62"/>
      <c r="F77" s="11"/>
      <c r="G77" s="11"/>
      <c r="H77" s="11"/>
      <c r="I77" s="11"/>
      <c r="J77" s="11"/>
      <c r="K77" s="11"/>
    </row>
    <row r="78" spans="1:11" ht="12" customHeight="1">
      <c r="A78" s="88" t="s">
        <v>62</v>
      </c>
      <c r="B78" s="11"/>
      <c r="C78" s="138" t="s">
        <v>54</v>
      </c>
      <c r="D78" s="139"/>
      <c r="E78" s="140">
        <f>+D79*C79</f>
        <v>787.5</v>
      </c>
      <c r="F78" s="11"/>
      <c r="J78" s="11"/>
      <c r="K78" s="11"/>
    </row>
    <row r="79" spans="1:11" ht="12.75" customHeight="1">
      <c r="A79" s="89" t="s">
        <v>105</v>
      </c>
      <c r="B79" s="18" t="s">
        <v>106</v>
      </c>
      <c r="C79" s="100">
        <v>4.5</v>
      </c>
      <c r="D79" s="87">
        <v>175</v>
      </c>
      <c r="E79" s="141"/>
      <c r="F79" s="11"/>
      <c r="J79" s="11"/>
      <c r="K79" s="11"/>
    </row>
    <row r="80" spans="1:11" ht="12" customHeight="1">
      <c r="A80" s="17"/>
      <c r="B80" s="18"/>
      <c r="C80" s="11"/>
      <c r="D80" s="11"/>
      <c r="E80" s="11"/>
      <c r="F80" s="11"/>
      <c r="J80" s="11"/>
      <c r="K80" s="11"/>
    </row>
    <row r="81" spans="1:11" ht="15" customHeight="1">
      <c r="A81" s="11"/>
      <c r="B81" s="11"/>
      <c r="C81" s="142" t="s">
        <v>53</v>
      </c>
      <c r="D81" s="143"/>
      <c r="E81" s="92">
        <f>E78-E76</f>
        <v>157.8130769230769</v>
      </c>
      <c r="F81" s="11"/>
      <c r="K81" s="11"/>
    </row>
    <row r="82" spans="1:11" ht="19.5" customHeight="1">
      <c r="A82" s="11"/>
      <c r="B82" s="11"/>
      <c r="F82" s="11"/>
      <c r="K82" s="11"/>
    </row>
    <row r="83" spans="1:11" ht="12.75">
      <c r="A83" s="11"/>
      <c r="B83" s="11"/>
      <c r="C83" s="11"/>
      <c r="D83" s="11"/>
      <c r="E83" s="11"/>
      <c r="F83" s="11"/>
      <c r="K83" s="11"/>
    </row>
    <row r="84" ht="12.75">
      <c r="F84" s="11"/>
    </row>
    <row r="85" ht="15.75" customHeight="1">
      <c r="F85" s="11"/>
    </row>
    <row r="86" ht="12.75">
      <c r="F86" s="11"/>
    </row>
    <row r="87" ht="12.75">
      <c r="F87" s="11"/>
    </row>
    <row r="88" ht="17.25" customHeight="1">
      <c r="F88" s="11"/>
    </row>
    <row r="89" ht="12.75">
      <c r="F89" s="11"/>
    </row>
    <row r="90" ht="12.75">
      <c r="F90" s="11"/>
    </row>
  </sheetData>
  <sheetProtection password="C7F8" sheet="1" objects="1" scenarios="1" selectLockedCells="1"/>
  <mergeCells count="3">
    <mergeCell ref="C81:D81"/>
    <mergeCell ref="C78:D78"/>
    <mergeCell ref="E78:E79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Lake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cheiman</dc:creator>
  <cp:keywords/>
  <dc:description/>
  <cp:lastModifiedBy>cheiman</cp:lastModifiedBy>
  <cp:lastPrinted>2008-03-20T20:16:36Z</cp:lastPrinted>
  <dcterms:created xsi:type="dcterms:W3CDTF">2008-01-03T21:05:03Z</dcterms:created>
  <dcterms:modified xsi:type="dcterms:W3CDTF">2008-03-20T20:19:10Z</dcterms:modified>
  <cp:category/>
  <cp:version/>
  <cp:contentType/>
  <cp:contentStatus/>
</cp:coreProperties>
</file>